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G:\Mi unidad\CONSOLIDADO\2020\A. Proyecto TGL\7. Mapa Riesgos\Mapara de Riesgos\2do. Seguimiento OPLA\"/>
    </mc:Choice>
  </mc:AlternateContent>
  <xr:revisionPtr revIDLastSave="0" documentId="13_ncr:1_{4904E3DA-D64B-4FC8-B711-5D91900B3086}" xr6:coauthVersionLast="45" xr6:coauthVersionMax="45" xr10:uidLastSave="{00000000-0000-0000-0000-000000000000}"/>
  <bookViews>
    <workbookView xWindow="-120" yWindow="-120" windowWidth="20730" windowHeight="11160" firstSheet="2" activeTab="2" xr2:uid="{00000000-000D-0000-FFFF-FFFF00000000}"/>
  </bookViews>
  <sheets>
    <sheet name="01-Mapa de riesgo-UO" sheetId="12" r:id="rId1"/>
    <sheet name="02-Plan Mitigación" sheetId="8" r:id="rId2"/>
    <sheet name="03-Seguimiento" sheetId="7" r:id="rId3"/>
    <sheet name="Hoja2" sheetId="13" state="hidden" r:id="rId4"/>
    <sheet name="Hoja1" sheetId="9" state="hidden" r:id="rId5"/>
    <sheet name="INSTRUCTIVO" sheetId="10" r:id="rId6"/>
    <sheet name="ESCALA" sheetId="11" r:id="rId7"/>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riesgo-UO'!#REF!</definedName>
    <definedName name="ADMINISTRACIÓN_INSTITUCIONAL">#REF!</definedName>
    <definedName name="ADMISIONES_REGISTRO_CONTROL_ACADÉMICO" localSheetId="0">'01-Mapa de riesgo-UO'!$BZ$1048373</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'03-Seguimiento'!$C$1:$AA$15</definedName>
    <definedName name="ASEGURAMIENTO_DE_LA_CALIDAD_INSTITUCIONAL" localSheetId="0">'01-Mapa de riesgo-UO'!$AU$1048381:$AU$1048383</definedName>
    <definedName name="ASEGURAMIENTO_DE_LA_CALIDAD_INSTITUCIONAL">#REF!</definedName>
    <definedName name="ASUMIR">'03-Seguimiento'!$U$1048463</definedName>
    <definedName name="BIBLIOTECA_E_INFORMACIÓN_CIENTIFICA" localSheetId="0">'01-Mapa de riesgo-UO'!$CA$1048373</definedName>
    <definedName name="BIBLIOTECA_E_INFORMACIÓN_CIENTIFICA">#REF!</definedName>
    <definedName name="BIENESTAR_INSTITUCIONAL" localSheetId="0">'01-Mapa de riesgo-UO'!#REF!</definedName>
    <definedName name="BIENESTAR_INSTITUCIONAL">#REF!</definedName>
    <definedName name="CLASE_RIESGO">'01-Mapa de riesgo-UO'!$G$1048372:$G$1048383</definedName>
    <definedName name="COBERTURA_CON_CALIDAD" localSheetId="0">'01-Mapa de riesgo-UO'!#REF!</definedName>
    <definedName name="COBERTURA_CON_CALIDAD">#REF!</definedName>
    <definedName name="COMPARTIR">'03-Seguimiento'!$V$1048463:$V$1048465</definedName>
    <definedName name="COMUNICACIONES" localSheetId="0">'01-Mapa de riesgo-UO'!$BH$1048373</definedName>
    <definedName name="COMUNICACIONES">#REF!</definedName>
    <definedName name="Contable" localSheetId="0">'01-Mapa de riesgo-UO'!$I$1048380:$I$1048384</definedName>
    <definedName name="Contable">#REF!</definedName>
    <definedName name="CONTROL_INTERNO" localSheetId="0">'01-Mapa de riesgo-UO'!$BP$1048373</definedName>
    <definedName name="CONTROL_INTERNO">#REF!</definedName>
    <definedName name="CONTROL_INTERNO_DISCIPLINARIO" localSheetId="0">'01-Mapa de riesgo-UO'!$BQ$1048373</definedName>
    <definedName name="CONTROL_INTERNO_DISCIPLINARIO">#REF!</definedName>
    <definedName name="CONTROL_SEGUIMIENTO" localSheetId="0">'01-Mapa de riesgo-UO'!$AU$1048385:$AU$1048391</definedName>
    <definedName name="CONTROL_SEGUIMIENTO">#REF!</definedName>
    <definedName name="CONTROLES">'01-Mapa de riesgo-UO'!$P$1048372:$P$1048376</definedName>
    <definedName name="Corrupción" localSheetId="0">'01-Mapa de riesgo-UO'!$J$1048380:$J$1048382</definedName>
    <definedName name="Corrupción">#REF!</definedName>
    <definedName name="Cumplimiento" localSheetId="0">'01-Mapa de riesgo-UO'!$K$1048380:$K$1048384</definedName>
    <definedName name="CUMPLIMIENTO">'03-Seguimiento'!$U$1048454:$U$1048456</definedName>
    <definedName name="CUMPLIMIENTO_PARCIAL">'03-Seguimiento'!$W$1048454</definedName>
    <definedName name="CUMPLIMIENTO_TOTAL">'03-Seguimiento'!$V$1048454:$V$1048455</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riesgo-UO'!#REF!</definedName>
    <definedName name="DIRECCIONAMIENTO_INSTITUCIONAL">#REF!</definedName>
    <definedName name="DOCENCIA" localSheetId="0">'01-Mapa de riesgo-UO'!#REF!</definedName>
    <definedName name="DOCENCIA">#REF!</definedName>
    <definedName name="Documentados_Aplicados_Efectivos">'01-Mapa de riesgo-UO'!#REF!</definedName>
    <definedName name="EGRESADOS" localSheetId="0">'01-Mapa de riesgo-UO'!#REF!</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'03-Seguimiento'!$Y$1048463:$Y$1048465</definedName>
    <definedName name="EXTENSIÓN_PROYECCIÓN_SOCIAL" localSheetId="0">'01-Mapa de riesgo-UO'!#REF!</definedName>
    <definedName name="EXTENSIÓN_PROYECCIÓN_SOCIAL">#REF!</definedName>
    <definedName name="EXTERNO">'01-Mapa de riesgo-UO'!$F$1048372:$F$1048377</definedName>
    <definedName name="FACTOR">'01-Mapa de riesgo-UO'!$D$1048372:$D$1048373</definedName>
    <definedName name="FACULTAD_BELLAS_ARTES_HUMANIDADES" localSheetId="0">'01-Mapa de riesgo-UO'!$CE$1048373:$CE$1048376</definedName>
    <definedName name="FACULTAD_BELLAS_ARTES_HUMANIDADES">#REF!</definedName>
    <definedName name="FACULTAD_CIENCIAS_AGRARIAS_AGROINDUSTRIA" localSheetId="0">'01-Mapa de riesgo-UO'!$CF$1048373:$CF$1048376</definedName>
    <definedName name="FACULTAD_CIENCIAS_AGRARIAS_AGROINDUSTRIA">#REF!</definedName>
    <definedName name="FACULTAD_CIENCIAS_AMBIENTALES" localSheetId="0">'01-Mapa de riesgo-UO'!$CG$1048373:$CG$1048376</definedName>
    <definedName name="FACULTAD_CIENCIAS_AMBIENTALES">#REF!</definedName>
    <definedName name="FACULTAD_CIENCIAS_BÁSICAS" localSheetId="0">'01-Mapa de riesgo-UO'!$CH$1048373:$CH$1048376</definedName>
    <definedName name="FACULTAD_CIENCIAS_BÁSICAS">#REF!</definedName>
    <definedName name="FACULTAD_CIENCIAS_DE_LA_EDUCACIÓN" localSheetId="0">'01-Mapa de riesgo-UO'!$CI$1048373:$CI$1048376</definedName>
    <definedName name="FACULTAD_CIENCIAS_DE_LA_EDUCACIÓN">#REF!</definedName>
    <definedName name="FACULTAD_CIENCIAS_DE_LA_SALUD" localSheetId="0">'01-Mapa de riesgo-UO'!$CJ$1048373:$CJ$1048376</definedName>
    <definedName name="FACULTAD_CIENCIAS_DE_LA_SALUD">#REF!</definedName>
    <definedName name="FACULTAD_DE_CIENCIAS_EMPRESARIALES">'01-Mapa de riesgo-UO'!$CK$1048373:$CK$1048376</definedName>
    <definedName name="FACULTAD_INGENIERÍA_INDUSTRIAL" localSheetId="0">'01-Mapa de riesgo-UO'!#REF!</definedName>
    <definedName name="FACULTAD_INGENIERÍA_INDUSTRIAL">#REF!</definedName>
    <definedName name="FACULTAD_INGENIERÍA_MECÁNICA" localSheetId="0">'01-Mapa de riesgo-UO'!$CL$1048373:$CL$1048376</definedName>
    <definedName name="FACULTAD_INGENIERÍA_MECÁNICA">#REF!</definedName>
    <definedName name="FACULTAD_INGENIERÍAS" localSheetId="0">'01-Mapa de riesgo-UO'!$CM$1048373:$CM$1048376</definedName>
    <definedName name="FACULTAD_INGENIERÍAS">#REF!</definedName>
    <definedName name="FACULTAD_TECNOLOGÍA">'01-Mapa de riesgo-UO'!$CN$1048373:$CN$1048376</definedName>
    <definedName name="Financiero" localSheetId="0">'01-Mapa de riesgo-UO'!$O$1048380:$O$1048384</definedName>
    <definedName name="Financiero">#REF!</definedName>
    <definedName name="GESTIÓN_DE_DOCUMENTOS" localSheetId="0">'01-Mapa de riesgo-UO'!$BS$1048373:$BS$1048373</definedName>
    <definedName name="GESTIÓN_DE_DOCUMENTOS">#REF!</definedName>
    <definedName name="GESTIÓN_DE_SERVICIOS_INSTITUCIONALES" localSheetId="0">'01-Mapa de riesgo-UO'!$BW$1048373:$BW$1048374</definedName>
    <definedName name="GESTIÓN_DE_SERVICIOS_INSTITUCIONALES">#REF!</definedName>
    <definedName name="GESTIÓN_DE_TALENTO_HUMANO" localSheetId="0">'01-Mapa de riesgo-UO'!$BV$1048373:$BV$1048374</definedName>
    <definedName name="GESTIÓN_DE_TALENTO_HUMANO">#REF!</definedName>
    <definedName name="GESTIÓN_DE_TECNOLOGÍAS_INFORMÁTICAS_SISTEMAS_DE_INFORMACIÓN" localSheetId="0">'01-Mapa de riesgo-UO'!$BU$1048373:$BU$1048373</definedName>
    <definedName name="GESTIÓN_DE_TECNOLOGÍAS_INFORMÁTICAS_SISTEMAS_DE_INFORMACIÓN">#REF!</definedName>
    <definedName name="GESTIÓN_FINANCIERA" localSheetId="0">'01-Mapa de riesgo-UO'!$BT$1048373</definedName>
    <definedName name="GESTIÓN_FINANCIERA">#REF!</definedName>
    <definedName name="GRAVE" localSheetId="0">'01-Mapa de riesgo-UO'!$AV$1048373:$AV$1048376</definedName>
    <definedName name="GRAVE">'03-Seguimiento'!$F$1048468</definedName>
    <definedName name="GRUPO_INVESTIGACIÓN_AGUAS_SANEAMIENTO" localSheetId="0">'01-Mapa de riesgo-UO'!$CW$1048373</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riesgo-UO'!$AZ$1048372</definedName>
    <definedName name="IMPACTO_REGIONAL_">#REF!</definedName>
    <definedName name="Información" localSheetId="0">'01-Mapa de riesgo-UO'!$Q$1048380:$Q$1048382</definedName>
    <definedName name="Información">#REF!</definedName>
    <definedName name="INTERNACIONALIZACIÓN" localSheetId="0">'01-Mapa de riesgo-UO'!#REF!</definedName>
    <definedName name="INTERNACIONALIZACIÓN">#REF!</definedName>
    <definedName name="INTERNO">'01-Mapa de riesgo-UO'!$E$1048372:$E$1048377</definedName>
    <definedName name="INVESTIGACIÓN_E_INNOVACIÓN" localSheetId="0">'01-Mapa de riesgo-UO'!#REF!</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riesgo-UO'!$BI$1048373</definedName>
    <definedName name="JURIDICA">#REF!</definedName>
    <definedName name="Laborales" localSheetId="0">'01-Mapa de riesgo-UO'!#REF!</definedName>
    <definedName name="Laborales">#REF!</definedName>
    <definedName name="LABORATORIO_AGUAS_ALIMENTOS" localSheetId="0">'01-Mapa de riesgo-UO'!$CQ$1048373</definedName>
    <definedName name="LABORATORIO_AGUAS_ALIMENTOS">#REF!</definedName>
    <definedName name="LABORATORIO_DE_METROOLOGIA_DE_VARIABLES_ELECTRICAS" localSheetId="0">'01-Mapa de riesgo-UO'!$CR$1048373</definedName>
    <definedName name="LABORATORIO_DE_METROOLOGIA_DE_VARIABLES_ELECTRICAS">#REF!</definedName>
    <definedName name="LABORATORIO_ENSAYOS_NO_DESTRUCTIVOS_DESTRUCTIVOS" localSheetId="0">'01-Mapa de riesgo-UO'!$CS$1048373</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riesgo-UO'!$CP$1048373</definedName>
    <definedName name="LABORATORIO_GENÉTICA_MÉDICA" localSheetId="0">'01-Mapa de riesgo-UO'!$CT$1048373</definedName>
    <definedName name="LABORATORIO_GENÉTICA_MÉDICA">#REF!</definedName>
    <definedName name="LABORATORIO_METROLOGÍA_DIMENSIONAL">'01-Mapa de riesgo-UO'!$CX$1048373</definedName>
    <definedName name="LABORATORIO_QUÍMICA_AMBIENTAL" localSheetId="0">'01-Mapa de riesgo-UO'!$CU$1048373</definedName>
    <definedName name="LABORATORIO_QUÍMICA_AMBIENTAL">#REF!</definedName>
    <definedName name="LEVE" localSheetId="0">'01-Mapa de riesgo-UO'!$AT$1048373</definedName>
    <definedName name="LEVE">'03-Seguimiento'!$H$1048468:$H$1048576</definedName>
    <definedName name="MAPA" localSheetId="0">'01-Mapa de riesgo-UO'!$A$1048372:$A$1048374</definedName>
    <definedName name="MAPA">#REF!</definedName>
    <definedName name="MODERADO" localSheetId="0">'01-Mapa de riesgo-UO'!$AU$1048373:$AU$1048375</definedName>
    <definedName name="MODERADO">'03-Seguimiento'!$G$1048468:$G$1048576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'03-Seguimiento'!$X$1048454</definedName>
    <definedName name="No_existen">'01-Mapa de riesgo-UO'!#REF!</definedName>
    <definedName name="OBJETIVOS" localSheetId="0">'01-Mapa de riesgo-UO'!#REF!</definedName>
    <definedName name="OBJETIVOS">#REF!</definedName>
    <definedName name="OEC">'01-Mapa de riesgo-UO'!$AZ$1048381:$AZ$1048389</definedName>
    <definedName name="Operacional" localSheetId="0">'01-Mapa de riesgo-UO'!$T$1048380:$T$1048384</definedName>
    <definedName name="Operacional">#REF!</definedName>
    <definedName name="ORGANISMO_CERTIFICADOR_DE_SISTEMAS_DE_GESTIÓN_QLCT" localSheetId="0">'01-Mapa de riesgo-UO'!$CV$1048373</definedName>
    <definedName name="ORGANISMO_CERTIFICADOR_DE_SISTEMAS_DE_GESTIÓN_QLCT">#REF!</definedName>
    <definedName name="PDI" localSheetId="0">'01-Mapa de riesgo-UO'!$BB$1048372:$BB$1048378</definedName>
    <definedName name="PDI">#REF!</definedName>
    <definedName name="PERIODICIDAD">'01-Mapa de riesgo-UO'!$AI$1048372:$AI$1048380</definedName>
    <definedName name="PLANEACIÓN" localSheetId="0">'01-Mapa de riesgo-UO'!$BN$1048373:$BN$1048375</definedName>
    <definedName name="PLANEACIÓN">#REF!</definedName>
    <definedName name="PLANEACIÓN_">'01-Mapa de riesgo-UO'!$AZ$1048373</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riesgo-UO'!$BD$1048372:$BD$1048403</definedName>
    <definedName name="PROCESOS">#REF!</definedName>
    <definedName name="PROCESOSA">'01-Mapa de riesgo-UO'!#REF!</definedName>
    <definedName name="RECTORÍA" localSheetId="0">'01-Mapa de riesgo-UO'!$BG$1048373:$BG$1048373</definedName>
    <definedName name="RECTORÍA">#REF!</definedName>
    <definedName name="RECTORIA_Comunicaciones">'01-Mapa de riesgo-UO'!$BH$1048373</definedName>
    <definedName name="RECURSOS_INFORMÁTICOS_EDUCATIVOS" localSheetId="0">'01-Mapa de riesgo-UO'!$BX$1048373:$BX$1048373</definedName>
    <definedName name="RECURSOS_INFORMÁTICOS_EDUCATIVOS">#REF!</definedName>
    <definedName name="REDUCIR">'03-Seguimiento'!$W$1048463:$W$1048465</definedName>
    <definedName name="RELACIONES_INTERNACIONALES" localSheetId="0">'01-Mapa de riesgo-UO'!$BO$1048373</definedName>
    <definedName name="RELACIONES_INTERNACIONALES">#REF!</definedName>
    <definedName name="RELACIONES_INTERNACIONALES_">'01-Mapa de riesgo-UO'!$AZ$1048374</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riesgo-UO'!$BR$1048373</definedName>
    <definedName name="SECRETARIA_GENERAL">#REF!</definedName>
    <definedName name="SECRETARIA_GENERAL_Gestión_de_Documentos">'01-Mapa de riesgo-UO'!$BS$1048373</definedName>
    <definedName name="Seguridad_y_Salud_en_el_trabajo" localSheetId="0">'01-Mapa de riesgo-UO'!$AC$1048380:$AC$1048384</definedName>
    <definedName name="Seguridad_y_Salud_en_el_trabajo">#REF!</definedName>
    <definedName name="SISTEMA_INTEGRAL_DE_GESTIÓN" localSheetId="0">'01-Mapa de riesgo-UO'!$BY$1048373</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riesgo-UO'!$8:$9</definedName>
    <definedName name="_xlnm.Print_Titles" localSheetId="1">'02-Plan Mitigación'!$8:$9</definedName>
    <definedName name="_xlnm.Print_Titles" localSheetId="2">'03-Seguimiento'!$8:$9</definedName>
    <definedName name="TRANSFERIR">'03-Seguimiento'!$X$1048463:$X$1048465</definedName>
    <definedName name="Transparencia" localSheetId="0">'01-Mapa de riesgo-UO'!#REF!</definedName>
    <definedName name="Transparencia">#REF!</definedName>
    <definedName name="UNIDAD">'01-Mapa de riesgo-UO'!$AX$1048372:$AX$1048413</definedName>
    <definedName name="UNIVIRTUAL" localSheetId="0">'01-Mapa de riesgo-UO'!$CB$1048373</definedName>
    <definedName name="UNIVIRTUAL">#REF!</definedName>
    <definedName name="VICERRECTORÍA_ACADÉMICA" localSheetId="0">'01-Mapa de riesgo-UO'!$BL$1048373:$BL$1048377</definedName>
    <definedName name="VICERRECTORÍA_ACADÉMICA">#REF!</definedName>
    <definedName name="VICERRECTORÍA_ACADÉMICA_">'01-Mapa de riesgo-UO'!$AZ$1048375</definedName>
    <definedName name="VICERRECTORÍA_ACADÉMICA_Univirtual">'01-Mapa de riesgo-UO'!$CB$1048373</definedName>
    <definedName name="VICERRECTORIA_ADMINISTRATIVA_FINANCIERA" localSheetId="0">'01-Mapa de riesgo-UO'!$BJ$1048373:$BJ$1048377</definedName>
    <definedName name="VICERRECTORIA_ADMINISTRATIVA_FINANCIERA">#REF!</definedName>
    <definedName name="VICERRECTORIA_ADMINISTRATIVA_FINANCIERA_">'01-Mapa de riesgo-UO'!$AZ$1048376</definedName>
    <definedName name="VICERRECTORÍA_ADMINITRATIVA_FINANCIERA_Sistema_Integral_de_Gestión">'01-Mapa de riesgo-UO'!$BY$1048373</definedName>
    <definedName name="VICERRECTORÍA_DE_RESPONSABILIDAD_SOCIAL_BIENESTAR_UNIVERSITARIO" localSheetId="0">'01-Mapa de riesgo-UO'!$BM$1048373:$BM$1048374</definedName>
    <definedName name="VICERRECTORÍA_DE_RESPONSABILIDAD_SOCIAL_BIENESTAR_UNIVERSITARIO">#REF!</definedName>
    <definedName name="VICERRECTORÍA_DE_RESPONSABILIDAD_SOCIAL_BIENESTAR_UNIVERSITARIO_">'01-Mapa de riesgo-UO'!$AZ$1048377</definedName>
    <definedName name="VICERRECTORÍA_INVESTIGACIÓN_INNOVACIÓN_EXTENSIÓN" localSheetId="0">'01-Mapa de riesgo-UO'!$BK$1048373:$BK$1048376</definedName>
    <definedName name="VICERRECTORÍA_INVESTIGACIÓN_INNOVACIÓN_EXTENSIÓN">#REF!</definedName>
    <definedName name="VICERRECTORÍA_INVESTIGACIÓN_INNOVACIÓN_EXTENSIÓN_">'01-Mapa de riesgo-UO'!$AZ$1048378</definedName>
    <definedName name="X">'01-Mapa de riesgo-UO'!$BD$11</definedName>
    <definedName name="Y">'01-Mapa de riesgo-UO'!$BD$12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2" i="12" l="1"/>
  <c r="AL13" i="12"/>
  <c r="AL14" i="12"/>
  <c r="AL15" i="12"/>
  <c r="AL16" i="12"/>
  <c r="AL17" i="12"/>
  <c r="AL18" i="12"/>
  <c r="AL19" i="12"/>
  <c r="AL20" i="12"/>
  <c r="AL21" i="12"/>
  <c r="AL22" i="12"/>
  <c r="AL23" i="12"/>
  <c r="AL24" i="12"/>
  <c r="AL25" i="12"/>
  <c r="AL26" i="12"/>
  <c r="AL27" i="12"/>
  <c r="AL28" i="12"/>
  <c r="AL29" i="12"/>
  <c r="AL30" i="12"/>
  <c r="AL31" i="12"/>
  <c r="AL32" i="12"/>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L57" i="12"/>
  <c r="AL58" i="12"/>
  <c r="AL59" i="12"/>
  <c r="AL60" i="12"/>
  <c r="AL61" i="12"/>
  <c r="AL62" i="12"/>
  <c r="AL63" i="12"/>
  <c r="AL64" i="12"/>
  <c r="AL65" i="12"/>
  <c r="AL66" i="12"/>
  <c r="AL67" i="12"/>
  <c r="AL68" i="12"/>
  <c r="AL69" i="12"/>
  <c r="AL70" i="12"/>
  <c r="AL71" i="12"/>
  <c r="AL72" i="12"/>
  <c r="AL73" i="12"/>
  <c r="AL74" i="12"/>
  <c r="AL75" i="12"/>
  <c r="AL76" i="12"/>
  <c r="AK14" i="12" l="1"/>
  <c r="AK32" i="12"/>
  <c r="AK20" i="12"/>
  <c r="AK17" i="12"/>
  <c r="AJ17" i="12" s="1"/>
  <c r="AK23" i="12"/>
  <c r="AJ14" i="12"/>
  <c r="AK74" i="12"/>
  <c r="AK71" i="12"/>
  <c r="AK68" i="12"/>
  <c r="AK65" i="12"/>
  <c r="AK62" i="12"/>
  <c r="AK59" i="12"/>
  <c r="AK56" i="12"/>
  <c r="AK53" i="12"/>
  <c r="AK50" i="12"/>
  <c r="AK47" i="12"/>
  <c r="AK44" i="12"/>
  <c r="AK41" i="12"/>
  <c r="AK38" i="12"/>
  <c r="AK35" i="12"/>
  <c r="AK29" i="12"/>
  <c r="AK26" i="12"/>
  <c r="W12" i="12"/>
  <c r="W13" i="12"/>
  <c r="W14" i="12"/>
  <c r="W15" i="12"/>
  <c r="W16" i="12"/>
  <c r="W17" i="12"/>
  <c r="W18" i="12"/>
  <c r="W19" i="12"/>
  <c r="W20" i="12"/>
  <c r="W21" i="12"/>
  <c r="W22" i="12"/>
  <c r="W23" i="12"/>
  <c r="W24" i="12"/>
  <c r="W25"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11" i="12" l="1"/>
  <c r="AL11" i="12" l="1"/>
  <c r="AB26" i="12" l="1"/>
  <c r="AG26" i="12"/>
  <c r="AJ26" i="12"/>
  <c r="AB27" i="12"/>
  <c r="AG27" i="12"/>
  <c r="AB28" i="12"/>
  <c r="AG28" i="12"/>
  <c r="AF26" i="12" l="1"/>
  <c r="AE26" i="12" s="1"/>
  <c r="AA26" i="12"/>
  <c r="Z26" i="12" s="1"/>
  <c r="AB12" i="12"/>
  <c r="AB13" i="12"/>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11" i="12"/>
  <c r="AA14" i="12" l="1"/>
  <c r="AA11" i="12"/>
  <c r="Z11" i="12" s="1"/>
  <c r="AA17" i="12"/>
  <c r="I49" i="7"/>
  <c r="I73" i="7" l="1"/>
  <c r="I70" i="7"/>
  <c r="I67" i="7"/>
  <c r="I64" i="7"/>
  <c r="I61" i="7"/>
  <c r="I58" i="7"/>
  <c r="I55" i="7"/>
  <c r="I52" i="7"/>
  <c r="I46" i="7"/>
  <c r="I43" i="7"/>
  <c r="I40" i="7"/>
  <c r="I37" i="7"/>
  <c r="I34" i="7"/>
  <c r="I31" i="7"/>
  <c r="I28" i="7"/>
  <c r="I25" i="7"/>
  <c r="I22" i="7"/>
  <c r="I19" i="7"/>
  <c r="I16" i="7"/>
  <c r="I13" i="7"/>
  <c r="I10" i="7"/>
  <c r="Q85" i="7" l="1"/>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L74" i="7"/>
  <c r="M74" i="7"/>
  <c r="N74" i="7"/>
  <c r="O74" i="7"/>
  <c r="P74" i="7"/>
  <c r="L75" i="7"/>
  <c r="M75" i="7"/>
  <c r="N75" i="7"/>
  <c r="O75" i="7"/>
  <c r="P75" i="7"/>
  <c r="P10" i="7"/>
  <c r="O10" i="7"/>
  <c r="N10" i="7"/>
  <c r="M10" i="7"/>
  <c r="AQ6" i="12"/>
  <c r="Q11" i="12"/>
  <c r="F6" i="12"/>
  <c r="AG11" i="12" l="1"/>
  <c r="AG12" i="12" l="1"/>
  <c r="AG13" i="12"/>
  <c r="AG14" i="12"/>
  <c r="AG15" i="12"/>
  <c r="AG16" i="12"/>
  <c r="AG17" i="12"/>
  <c r="AG18" i="12"/>
  <c r="AG19" i="12"/>
  <c r="AG20" i="12"/>
  <c r="AG21" i="12"/>
  <c r="AG22" i="12"/>
  <c r="AG23" i="12"/>
  <c r="AG24" i="12"/>
  <c r="AG25" i="12"/>
  <c r="AG29" i="12"/>
  <c r="AG30" i="12"/>
  <c r="AG31" i="12"/>
  <c r="AG32" i="12"/>
  <c r="AG33" i="12"/>
  <c r="AG34" i="12"/>
  <c r="AG35" i="12"/>
  <c r="AG36" i="12"/>
  <c r="AG37" i="12"/>
  <c r="AG38" i="12"/>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G63" i="12"/>
  <c r="AG64" i="12"/>
  <c r="AG65" i="12"/>
  <c r="AG66" i="12"/>
  <c r="AG67" i="12"/>
  <c r="AG68" i="12"/>
  <c r="AG69" i="12"/>
  <c r="AG70" i="12"/>
  <c r="AG71" i="12"/>
  <c r="AG72" i="12"/>
  <c r="AG73" i="12"/>
  <c r="AG74" i="12"/>
  <c r="AG75" i="12"/>
  <c r="AG76" i="12"/>
  <c r="V65" i="12"/>
  <c r="U65" i="12" s="1"/>
  <c r="V62" i="12"/>
  <c r="U62" i="12" s="1"/>
  <c r="V59" i="12"/>
  <c r="U59" i="12" s="1"/>
  <c r="V56" i="12"/>
  <c r="U56" i="12" s="1"/>
  <c r="V53" i="12"/>
  <c r="U53" i="12" s="1"/>
  <c r="V47" i="12"/>
  <c r="U47" i="12" s="1"/>
  <c r="V44" i="12"/>
  <c r="U44" i="12" s="1"/>
  <c r="V35" i="12"/>
  <c r="U35" i="12" s="1"/>
  <c r="V29" i="12"/>
  <c r="U29" i="12" s="1"/>
  <c r="V20" i="12"/>
  <c r="U20" i="12" s="1"/>
  <c r="AA74" i="12" l="1"/>
  <c r="Z74" i="12" s="1"/>
  <c r="AA71" i="12"/>
  <c r="Z71" i="12" s="1"/>
  <c r="V11" i="12"/>
  <c r="U11" i="12" s="1"/>
  <c r="AF14" i="12" l="1"/>
  <c r="AE14" i="12" s="1"/>
  <c r="AF38" i="12"/>
  <c r="AE38" i="12" s="1"/>
  <c r="AF47" i="12"/>
  <c r="AE47" i="12" s="1"/>
  <c r="AF53" i="12"/>
  <c r="AE53" i="12" s="1"/>
  <c r="AF62" i="12"/>
  <c r="AE62" i="12" s="1"/>
  <c r="AF71" i="12"/>
  <c r="AE71" i="12" s="1"/>
  <c r="AA32" i="12"/>
  <c r="Z32" i="12" s="1"/>
  <c r="AA56" i="12"/>
  <c r="Z56" i="12" s="1"/>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AJ20" i="12" l="1"/>
  <c r="AJ56" i="12"/>
  <c r="AJ32" i="12"/>
  <c r="AA29" i="12"/>
  <c r="Z29" i="12" s="1"/>
  <c r="AF20" i="12"/>
  <c r="AE20" i="12" s="1"/>
  <c r="AF23" i="12"/>
  <c r="AE23" i="12" s="1"/>
  <c r="AJ62" i="12"/>
  <c r="AF65" i="12"/>
  <c r="AE65" i="12" s="1"/>
  <c r="AJ65" i="12"/>
  <c r="AF59" i="12"/>
  <c r="AE59" i="12" s="1"/>
  <c r="AJ74" i="12"/>
  <c r="R11" i="12"/>
  <c r="S11" i="12" s="1"/>
  <c r="AA20" i="12"/>
  <c r="Z20" i="12" s="1"/>
  <c r="AJ50" i="12"/>
  <c r="AJ44" i="12"/>
  <c r="AF35" i="12"/>
  <c r="AE35" i="12" s="1"/>
  <c r="AJ41" i="12"/>
  <c r="AK11" i="12"/>
  <c r="AJ11" i="12" s="1"/>
  <c r="AJ59" i="12"/>
  <c r="AJ35" i="12"/>
  <c r="AF32" i="12"/>
  <c r="AE32" i="12" s="1"/>
  <c r="AJ71" i="12"/>
  <c r="AJ53" i="12"/>
  <c r="AJ47" i="12"/>
  <c r="AJ38" i="12"/>
  <c r="AJ23" i="12"/>
  <c r="AF68" i="12"/>
  <c r="AE68" i="12" s="1"/>
  <c r="AF44" i="12"/>
  <c r="AE44" i="12" s="1"/>
  <c r="AF29" i="12"/>
  <c r="AE29" i="12" s="1"/>
  <c r="AJ68" i="12"/>
  <c r="AJ29" i="12"/>
  <c r="AF11" i="12"/>
  <c r="AE11" i="12" s="1"/>
  <c r="AA68" i="12"/>
  <c r="Z68" i="12" s="1"/>
  <c r="AA44" i="12"/>
  <c r="Z44" i="12" s="1"/>
  <c r="AA65" i="12"/>
  <c r="Z65" i="12" s="1"/>
  <c r="AA50" i="12"/>
  <c r="Z50" i="12" s="1"/>
  <c r="AA62" i="12"/>
  <c r="Z62" i="12" s="1"/>
  <c r="AA47" i="12"/>
  <c r="Z47" i="12" s="1"/>
  <c r="AF56" i="12"/>
  <c r="AE56" i="12" s="1"/>
  <c r="AF50" i="12"/>
  <c r="AE50" i="12" s="1"/>
  <c r="AF41" i="12"/>
  <c r="AE41" i="12" s="1"/>
  <c r="AF17" i="12"/>
  <c r="AE17" i="12" s="1"/>
  <c r="AF74" i="12"/>
  <c r="AE74" i="12" s="1"/>
  <c r="AA53" i="12"/>
  <c r="Z53" i="12" s="1"/>
  <c r="AA41" i="12"/>
  <c r="Z41" i="12" s="1"/>
  <c r="Z17" i="12"/>
  <c r="Z14" i="12"/>
  <c r="AA59" i="12"/>
  <c r="Z59" i="12" s="1"/>
  <c r="AA35" i="12"/>
  <c r="Z35" i="12" s="1"/>
  <c r="AA38" i="12"/>
  <c r="Z38" i="12" s="1"/>
  <c r="AA23" i="12"/>
  <c r="Z23" i="12" s="1"/>
  <c r="AN11" i="12" l="1"/>
  <c r="C11" i="12"/>
  <c r="AO11" i="12" l="1"/>
  <c r="Q10" i="7" s="1"/>
  <c r="N6" i="8"/>
  <c r="I75" i="8"/>
  <c r="F75" i="8"/>
  <c r="I74" i="8"/>
  <c r="F74" i="8"/>
  <c r="N74" i="12"/>
  <c r="L74" i="12"/>
  <c r="I73" i="8"/>
  <c r="G73" i="8"/>
  <c r="F73" i="8"/>
  <c r="E73" i="8"/>
  <c r="D73" i="8"/>
  <c r="C73" i="8"/>
  <c r="B73" i="8"/>
  <c r="I72" i="8"/>
  <c r="F72" i="8"/>
  <c r="I71" i="8"/>
  <c r="F71" i="8"/>
  <c r="N71" i="12"/>
  <c r="L71" i="12"/>
  <c r="I70" i="8"/>
  <c r="G70" i="8"/>
  <c r="F70" i="8"/>
  <c r="E70" i="8"/>
  <c r="D70" i="8"/>
  <c r="C70" i="8"/>
  <c r="B70" i="8"/>
  <c r="C65" i="12"/>
  <c r="B40" i="8"/>
  <c r="C74" i="12"/>
  <c r="C56" i="12"/>
  <c r="C59" i="12"/>
  <c r="C62" i="12"/>
  <c r="C68" i="12"/>
  <c r="C71" i="12"/>
  <c r="C44" i="12"/>
  <c r="C47" i="12"/>
  <c r="C50" i="12"/>
  <c r="C53" i="12"/>
  <c r="C17" i="12"/>
  <c r="C20" i="12"/>
  <c r="C23" i="12"/>
  <c r="C26" i="12"/>
  <c r="C29" i="12"/>
  <c r="C32" i="12"/>
  <c r="C35" i="12"/>
  <c r="C38" i="12"/>
  <c r="C41" i="12"/>
  <c r="C14" i="12"/>
  <c r="U10" i="7"/>
  <c r="T10" i="7"/>
  <c r="H6" i="7"/>
  <c r="U11" i="7"/>
  <c r="T11" i="7"/>
  <c r="U12" i="7"/>
  <c r="T12" i="7"/>
  <c r="V12" i="7" s="1"/>
  <c r="B25" i="7"/>
  <c r="C25" i="7"/>
  <c r="D25" i="7"/>
  <c r="E25" i="7"/>
  <c r="F25" i="7"/>
  <c r="G25" i="7"/>
  <c r="N26" i="12"/>
  <c r="L26" i="12"/>
  <c r="T25" i="7"/>
  <c r="U25" i="7"/>
  <c r="F26" i="7"/>
  <c r="T26" i="7"/>
  <c r="V26" i="7" s="1"/>
  <c r="U26" i="7"/>
  <c r="F27" i="7"/>
  <c r="T27" i="7"/>
  <c r="U27" i="7"/>
  <c r="B28" i="7"/>
  <c r="C28" i="7"/>
  <c r="D28" i="7"/>
  <c r="E28" i="7"/>
  <c r="F28" i="7"/>
  <c r="G28" i="7"/>
  <c r="N29" i="12"/>
  <c r="L29" i="12"/>
  <c r="T28" i="7"/>
  <c r="U28" i="7"/>
  <c r="F29" i="7"/>
  <c r="T29" i="7"/>
  <c r="V29" i="7" s="1"/>
  <c r="U29" i="7"/>
  <c r="F30" i="7"/>
  <c r="T30" i="7"/>
  <c r="U30" i="7"/>
  <c r="B31" i="7"/>
  <c r="C31" i="7"/>
  <c r="D31" i="7"/>
  <c r="E31" i="7"/>
  <c r="F31" i="7"/>
  <c r="G31" i="7"/>
  <c r="N32" i="12"/>
  <c r="L32" i="12"/>
  <c r="T31" i="7"/>
  <c r="U31" i="7"/>
  <c r="F32" i="7"/>
  <c r="T32" i="7"/>
  <c r="V32" i="7" s="1"/>
  <c r="U32" i="7"/>
  <c r="F33" i="7"/>
  <c r="T33" i="7"/>
  <c r="U33" i="7"/>
  <c r="B34" i="7"/>
  <c r="C34" i="7"/>
  <c r="D34" i="7"/>
  <c r="E34" i="7"/>
  <c r="F34" i="7"/>
  <c r="G34" i="7"/>
  <c r="N35" i="12"/>
  <c r="L35" i="12"/>
  <c r="T34" i="7"/>
  <c r="U34" i="7"/>
  <c r="F35" i="7"/>
  <c r="T35" i="7"/>
  <c r="V35" i="7" s="1"/>
  <c r="U35" i="7"/>
  <c r="F36" i="7"/>
  <c r="T36" i="7"/>
  <c r="U36" i="7"/>
  <c r="B37" i="7"/>
  <c r="C37" i="7"/>
  <c r="D37" i="7"/>
  <c r="E37" i="7"/>
  <c r="F37" i="7"/>
  <c r="G37" i="7"/>
  <c r="N38" i="12"/>
  <c r="L38" i="12"/>
  <c r="T37" i="7"/>
  <c r="U37" i="7"/>
  <c r="F38" i="7"/>
  <c r="T38" i="7"/>
  <c r="V38" i="7" s="1"/>
  <c r="U38" i="7"/>
  <c r="F39" i="7"/>
  <c r="T39" i="7"/>
  <c r="V39" i="7" s="1"/>
  <c r="U39" i="7"/>
  <c r="B40" i="7"/>
  <c r="C40" i="7"/>
  <c r="D40" i="7"/>
  <c r="E40" i="7"/>
  <c r="F40" i="7"/>
  <c r="G40" i="7"/>
  <c r="N41" i="12"/>
  <c r="L41" i="12"/>
  <c r="T40" i="7"/>
  <c r="U40" i="7"/>
  <c r="F41" i="7"/>
  <c r="T41" i="7"/>
  <c r="V41" i="7" s="1"/>
  <c r="U41" i="7"/>
  <c r="F42" i="7"/>
  <c r="T42" i="7"/>
  <c r="V42" i="7" s="1"/>
  <c r="U42" i="7"/>
  <c r="B43" i="7"/>
  <c r="C43" i="7"/>
  <c r="D43" i="7"/>
  <c r="E43" i="7"/>
  <c r="F43" i="7"/>
  <c r="G43" i="7"/>
  <c r="N44" i="12"/>
  <c r="L44" i="12"/>
  <c r="T43" i="7"/>
  <c r="U43" i="7"/>
  <c r="F44" i="7"/>
  <c r="T44" i="7"/>
  <c r="V44" i="7" s="1"/>
  <c r="U44" i="7"/>
  <c r="F45" i="7"/>
  <c r="T45" i="7"/>
  <c r="U45" i="7"/>
  <c r="B46" i="7"/>
  <c r="C46" i="7"/>
  <c r="D46" i="7"/>
  <c r="E46" i="7"/>
  <c r="F46" i="7"/>
  <c r="G46" i="7"/>
  <c r="N47" i="12"/>
  <c r="L47" i="12"/>
  <c r="T46" i="7"/>
  <c r="U46" i="7"/>
  <c r="F47" i="7"/>
  <c r="T47" i="7"/>
  <c r="V47" i="7" s="1"/>
  <c r="U47" i="7"/>
  <c r="F48" i="7"/>
  <c r="T48" i="7"/>
  <c r="V48" i="7" s="1"/>
  <c r="U48" i="7"/>
  <c r="B49" i="7"/>
  <c r="C49" i="7"/>
  <c r="D49" i="7"/>
  <c r="E49" i="7"/>
  <c r="F49" i="7"/>
  <c r="G49" i="7"/>
  <c r="N50" i="12"/>
  <c r="L50" i="12"/>
  <c r="T49" i="7"/>
  <c r="U49" i="7"/>
  <c r="F50" i="7"/>
  <c r="T50" i="7"/>
  <c r="V50" i="7" s="1"/>
  <c r="U50" i="7"/>
  <c r="F51" i="7"/>
  <c r="T51" i="7"/>
  <c r="U51" i="7"/>
  <c r="B52" i="7"/>
  <c r="C52" i="7"/>
  <c r="D52" i="7"/>
  <c r="E52" i="7"/>
  <c r="F52" i="7"/>
  <c r="G52" i="7"/>
  <c r="N53" i="12"/>
  <c r="L53" i="12"/>
  <c r="T52" i="7"/>
  <c r="U52" i="7"/>
  <c r="F53" i="7"/>
  <c r="T53" i="7"/>
  <c r="V53" i="7" s="1"/>
  <c r="U53" i="7"/>
  <c r="F54" i="7"/>
  <c r="T54" i="7"/>
  <c r="U54" i="7"/>
  <c r="B55" i="7"/>
  <c r="C55" i="7"/>
  <c r="D55" i="7"/>
  <c r="E55" i="7"/>
  <c r="F55" i="7"/>
  <c r="G55" i="7"/>
  <c r="N56" i="12"/>
  <c r="L56" i="12"/>
  <c r="T55" i="7"/>
  <c r="U55" i="7"/>
  <c r="F56" i="7"/>
  <c r="T56" i="7"/>
  <c r="V56" i="7" s="1"/>
  <c r="U56" i="7"/>
  <c r="F57" i="7"/>
  <c r="T57" i="7"/>
  <c r="U57" i="7"/>
  <c r="B58" i="7"/>
  <c r="C58" i="7"/>
  <c r="D58" i="7"/>
  <c r="E58" i="7"/>
  <c r="F58" i="7"/>
  <c r="G58" i="7"/>
  <c r="N59" i="12"/>
  <c r="L59" i="12"/>
  <c r="T58" i="7"/>
  <c r="V58" i="7" s="1"/>
  <c r="U58" i="7"/>
  <c r="F59" i="7"/>
  <c r="T59" i="7"/>
  <c r="V59" i="7" s="1"/>
  <c r="U59" i="7"/>
  <c r="F60" i="7"/>
  <c r="T60" i="7"/>
  <c r="V60" i="7" s="1"/>
  <c r="U60" i="7"/>
  <c r="B61" i="7"/>
  <c r="C61" i="7"/>
  <c r="D61" i="7"/>
  <c r="E61" i="7"/>
  <c r="F61" i="7"/>
  <c r="G61" i="7"/>
  <c r="N62" i="12"/>
  <c r="L62" i="12"/>
  <c r="T61" i="7"/>
  <c r="V61" i="7" s="1"/>
  <c r="U61" i="7"/>
  <c r="F62" i="7"/>
  <c r="T62" i="7"/>
  <c r="V62" i="7" s="1"/>
  <c r="U62" i="7"/>
  <c r="F63" i="7"/>
  <c r="T63" i="7"/>
  <c r="V63" i="7" s="1"/>
  <c r="U63" i="7"/>
  <c r="B64" i="7"/>
  <c r="C64" i="7"/>
  <c r="D64" i="7"/>
  <c r="E64" i="7"/>
  <c r="F64" i="7"/>
  <c r="G64" i="7"/>
  <c r="N65" i="12"/>
  <c r="L65" i="12"/>
  <c r="T64" i="7"/>
  <c r="V64" i="7" s="1"/>
  <c r="U64" i="7"/>
  <c r="F65" i="7"/>
  <c r="T65" i="7"/>
  <c r="V65" i="7" s="1"/>
  <c r="U65" i="7"/>
  <c r="F66" i="7"/>
  <c r="T66" i="7"/>
  <c r="V66" i="7" s="1"/>
  <c r="U66" i="7"/>
  <c r="B67" i="7"/>
  <c r="C67" i="7"/>
  <c r="D67" i="7"/>
  <c r="E67" i="7"/>
  <c r="F67" i="7"/>
  <c r="G67" i="7"/>
  <c r="N68" i="12"/>
  <c r="L68" i="12"/>
  <c r="T67" i="7"/>
  <c r="V67" i="7" s="1"/>
  <c r="U67" i="7"/>
  <c r="F68" i="7"/>
  <c r="T68" i="7"/>
  <c r="V68" i="7" s="1"/>
  <c r="U68" i="7"/>
  <c r="F69" i="7"/>
  <c r="T69" i="7"/>
  <c r="V69" i="7" s="1"/>
  <c r="U69" i="7"/>
  <c r="B70" i="7"/>
  <c r="C70" i="7"/>
  <c r="D70" i="7"/>
  <c r="E70" i="7"/>
  <c r="F70" i="7"/>
  <c r="G70" i="7"/>
  <c r="T70" i="7"/>
  <c r="V70" i="7" s="1"/>
  <c r="U70" i="7"/>
  <c r="F71" i="7"/>
  <c r="T71" i="7"/>
  <c r="V71" i="7" s="1"/>
  <c r="U71" i="7"/>
  <c r="F72" i="7"/>
  <c r="T72" i="7"/>
  <c r="V72" i="7" s="1"/>
  <c r="U72" i="7"/>
  <c r="B73" i="7"/>
  <c r="C73" i="7"/>
  <c r="D73" i="7"/>
  <c r="E73" i="7"/>
  <c r="F73" i="7"/>
  <c r="G73" i="7"/>
  <c r="T73" i="7"/>
  <c r="V73" i="7" s="1"/>
  <c r="U73" i="7"/>
  <c r="F74" i="7"/>
  <c r="T74" i="7"/>
  <c r="V74" i="7" s="1"/>
  <c r="U74" i="7"/>
  <c r="F75" i="7"/>
  <c r="T75" i="7"/>
  <c r="V75" i="7" s="1"/>
  <c r="U75" i="7"/>
  <c r="B67" i="8"/>
  <c r="C67" i="8"/>
  <c r="D67" i="8"/>
  <c r="E67" i="8"/>
  <c r="F67" i="8"/>
  <c r="G67" i="8"/>
  <c r="I67" i="8"/>
  <c r="F68" i="8"/>
  <c r="I68" i="8"/>
  <c r="F69" i="8"/>
  <c r="I69" i="8"/>
  <c r="B58" i="8"/>
  <c r="C58" i="8"/>
  <c r="D58" i="8"/>
  <c r="E58" i="8"/>
  <c r="F58" i="8"/>
  <c r="G58" i="8"/>
  <c r="I58" i="8"/>
  <c r="F59" i="8"/>
  <c r="I59" i="8"/>
  <c r="F60" i="8"/>
  <c r="I60" i="8"/>
  <c r="B61" i="8"/>
  <c r="C61" i="8"/>
  <c r="D61" i="8"/>
  <c r="E61" i="8"/>
  <c r="F61" i="8"/>
  <c r="G61" i="8"/>
  <c r="I61" i="8"/>
  <c r="F62" i="8"/>
  <c r="I62" i="8"/>
  <c r="F63" i="8"/>
  <c r="I63" i="8"/>
  <c r="B64" i="8"/>
  <c r="C64" i="8"/>
  <c r="D64" i="8"/>
  <c r="E64" i="8"/>
  <c r="F64" i="8"/>
  <c r="G64" i="8"/>
  <c r="I64" i="8"/>
  <c r="F65" i="8"/>
  <c r="I65" i="8"/>
  <c r="F66" i="8"/>
  <c r="I66" i="8"/>
  <c r="B46" i="8"/>
  <c r="C46" i="8"/>
  <c r="D46" i="8"/>
  <c r="E46" i="8"/>
  <c r="F46" i="8"/>
  <c r="G46" i="8"/>
  <c r="I46" i="8"/>
  <c r="F47" i="8"/>
  <c r="I47" i="8"/>
  <c r="F48" i="8"/>
  <c r="I48" i="8"/>
  <c r="B49" i="8"/>
  <c r="C49" i="8"/>
  <c r="D49" i="8"/>
  <c r="E49" i="8"/>
  <c r="F49" i="8"/>
  <c r="G49" i="8"/>
  <c r="I49" i="8"/>
  <c r="F50" i="8"/>
  <c r="I50" i="8"/>
  <c r="F51" i="8"/>
  <c r="I51" i="8"/>
  <c r="B52" i="8"/>
  <c r="C52" i="8"/>
  <c r="D52" i="8"/>
  <c r="E52" i="8"/>
  <c r="F52" i="8"/>
  <c r="G52" i="8"/>
  <c r="I52" i="8"/>
  <c r="F53" i="8"/>
  <c r="I53" i="8"/>
  <c r="F54" i="8"/>
  <c r="I54" i="8"/>
  <c r="B55" i="8"/>
  <c r="C55" i="8"/>
  <c r="D55" i="8"/>
  <c r="E55" i="8"/>
  <c r="F55" i="8"/>
  <c r="G55" i="8"/>
  <c r="I55" i="8"/>
  <c r="F56" i="8"/>
  <c r="I56" i="8"/>
  <c r="F57" i="8"/>
  <c r="I57" i="8"/>
  <c r="B34" i="8"/>
  <c r="C34" i="8"/>
  <c r="D34" i="8"/>
  <c r="E34" i="8"/>
  <c r="F34" i="8"/>
  <c r="G34" i="8"/>
  <c r="I34" i="8"/>
  <c r="F35" i="8"/>
  <c r="I35" i="8"/>
  <c r="F36" i="8"/>
  <c r="I36" i="8"/>
  <c r="B37" i="8"/>
  <c r="C37" i="8"/>
  <c r="D37" i="8"/>
  <c r="E37" i="8"/>
  <c r="F37" i="8"/>
  <c r="G37" i="8"/>
  <c r="I37" i="8"/>
  <c r="F38" i="8"/>
  <c r="I38" i="8"/>
  <c r="F39" i="8"/>
  <c r="I39" i="8"/>
  <c r="C40" i="8"/>
  <c r="D40" i="8"/>
  <c r="E40" i="8"/>
  <c r="F40" i="8"/>
  <c r="G40" i="8"/>
  <c r="I40" i="8"/>
  <c r="F41" i="8"/>
  <c r="I41" i="8"/>
  <c r="F42" i="8"/>
  <c r="I42" i="8"/>
  <c r="B43" i="8"/>
  <c r="C43" i="8"/>
  <c r="D43" i="8"/>
  <c r="E43" i="8"/>
  <c r="F43" i="8"/>
  <c r="G43" i="8"/>
  <c r="I43" i="8"/>
  <c r="F44" i="8"/>
  <c r="I44" i="8"/>
  <c r="F45" i="8"/>
  <c r="I45" i="8"/>
  <c r="B25" i="8"/>
  <c r="C25" i="8"/>
  <c r="D25" i="8"/>
  <c r="E25" i="8"/>
  <c r="F25" i="8"/>
  <c r="G25" i="8"/>
  <c r="I25" i="8"/>
  <c r="F26" i="8"/>
  <c r="I26" i="8"/>
  <c r="F27" i="8"/>
  <c r="I27" i="8"/>
  <c r="B28" i="8"/>
  <c r="C28" i="8"/>
  <c r="D28" i="8"/>
  <c r="E28" i="8"/>
  <c r="F28" i="8"/>
  <c r="G28" i="8"/>
  <c r="I28" i="8"/>
  <c r="F29" i="8"/>
  <c r="I29" i="8"/>
  <c r="F30" i="8"/>
  <c r="I30" i="8"/>
  <c r="B31" i="8"/>
  <c r="C31" i="8"/>
  <c r="D31" i="8"/>
  <c r="E31" i="8"/>
  <c r="F31" i="8"/>
  <c r="G31" i="8"/>
  <c r="I31" i="8"/>
  <c r="F32" i="8"/>
  <c r="I32" i="8"/>
  <c r="F33" i="8"/>
  <c r="I33" i="8"/>
  <c r="T13" i="7"/>
  <c r="T14" i="7"/>
  <c r="V14" i="7" s="1"/>
  <c r="T15" i="7"/>
  <c r="T16" i="7"/>
  <c r="V16" i="7" s="1"/>
  <c r="T17" i="7"/>
  <c r="T18" i="7"/>
  <c r="T19" i="7"/>
  <c r="V19" i="7" s="1"/>
  <c r="T20" i="7"/>
  <c r="V20" i="7" s="1"/>
  <c r="T21" i="7"/>
  <c r="T22" i="7"/>
  <c r="T23" i="7"/>
  <c r="T24" i="7"/>
  <c r="V24" i="7" s="1"/>
  <c r="L11" i="12"/>
  <c r="L14" i="12"/>
  <c r="N11" i="12"/>
  <c r="N14" i="12"/>
  <c r="L10" i="7"/>
  <c r="F11" i="7"/>
  <c r="F12" i="7"/>
  <c r="F13" i="7"/>
  <c r="F14" i="7"/>
  <c r="F15" i="7"/>
  <c r="F16" i="7"/>
  <c r="F17" i="7"/>
  <c r="F18" i="7"/>
  <c r="F19" i="7"/>
  <c r="F20" i="7"/>
  <c r="F21" i="7"/>
  <c r="F22" i="7"/>
  <c r="F23" i="7"/>
  <c r="F24" i="7"/>
  <c r="F10" i="7"/>
  <c r="F11" i="8"/>
  <c r="F12" i="8"/>
  <c r="F13" i="8"/>
  <c r="F14" i="8"/>
  <c r="F15" i="8"/>
  <c r="F16" i="8"/>
  <c r="F17" i="8"/>
  <c r="F18" i="8"/>
  <c r="F19" i="8"/>
  <c r="F20" i="8"/>
  <c r="F21" i="8"/>
  <c r="F22" i="8"/>
  <c r="F23" i="8"/>
  <c r="F24" i="8"/>
  <c r="F10" i="8"/>
  <c r="U13" i="7"/>
  <c r="U14" i="7"/>
  <c r="U15" i="7"/>
  <c r="U16" i="7"/>
  <c r="U17" i="7"/>
  <c r="U18" i="7"/>
  <c r="U19" i="7"/>
  <c r="U20" i="7"/>
  <c r="U21" i="7"/>
  <c r="U22" i="7"/>
  <c r="U23" i="7"/>
  <c r="U24" i="7"/>
  <c r="BG1048372" i="12"/>
  <c r="L17" i="12"/>
  <c r="L20" i="12"/>
  <c r="L23" i="12"/>
  <c r="N17" i="12"/>
  <c r="N20" i="12"/>
  <c r="N23" i="12"/>
  <c r="L6" i="7"/>
  <c r="E6" i="7"/>
  <c r="C6" i="7"/>
  <c r="A6" i="7"/>
  <c r="B13" i="7"/>
  <c r="B16" i="7"/>
  <c r="B19" i="7"/>
  <c r="B22" i="7"/>
  <c r="C13" i="7"/>
  <c r="C16" i="7"/>
  <c r="C19" i="7"/>
  <c r="C22" i="7"/>
  <c r="D13" i="7"/>
  <c r="D16" i="7"/>
  <c r="D19" i="7"/>
  <c r="D22" i="7"/>
  <c r="E13" i="7"/>
  <c r="E16" i="7"/>
  <c r="E19" i="7"/>
  <c r="E22" i="7"/>
  <c r="G13" i="7"/>
  <c r="G16" i="7"/>
  <c r="G19" i="7"/>
  <c r="G22" i="7"/>
  <c r="G10" i="7"/>
  <c r="E10" i="7"/>
  <c r="D10" i="7"/>
  <c r="C10" i="7"/>
  <c r="B10" i="7"/>
  <c r="B8" i="7"/>
  <c r="I11" i="8"/>
  <c r="I12" i="8"/>
  <c r="I13" i="8"/>
  <c r="I14" i="8"/>
  <c r="I15" i="8"/>
  <c r="I16" i="8"/>
  <c r="I17" i="8"/>
  <c r="I18" i="8"/>
  <c r="I19" i="8"/>
  <c r="I20" i="8"/>
  <c r="I21" i="8"/>
  <c r="I22" i="8"/>
  <c r="I23" i="8"/>
  <c r="I24" i="8"/>
  <c r="I10" i="8"/>
  <c r="G13" i="8"/>
  <c r="G16" i="8"/>
  <c r="G19" i="8"/>
  <c r="G22" i="8"/>
  <c r="B16" i="8"/>
  <c r="C16" i="8"/>
  <c r="D16" i="8"/>
  <c r="E16" i="8"/>
  <c r="B19" i="8"/>
  <c r="C19" i="8"/>
  <c r="D19" i="8"/>
  <c r="E19" i="8"/>
  <c r="B22" i="8"/>
  <c r="C22" i="8"/>
  <c r="D22" i="8"/>
  <c r="E22" i="8"/>
  <c r="B13" i="8"/>
  <c r="C13" i="8"/>
  <c r="D13" i="8"/>
  <c r="E13" i="8"/>
  <c r="G10" i="8"/>
  <c r="E10" i="8"/>
  <c r="D10" i="8"/>
  <c r="C10" i="8"/>
  <c r="B10" i="8"/>
  <c r="B8" i="8"/>
  <c r="M6" i="8"/>
  <c r="I6" i="8"/>
  <c r="F6" i="8"/>
  <c r="E6" i="8"/>
  <c r="A6" i="8"/>
  <c r="AT4" i="12"/>
  <c r="V57" i="7" l="1"/>
  <c r="V55" i="7"/>
  <c r="V54" i="7"/>
  <c r="V51" i="7"/>
  <c r="V52" i="7"/>
  <c r="V49" i="7"/>
  <c r="V46" i="7"/>
  <c r="V45" i="7"/>
  <c r="V43" i="7"/>
  <c r="V40" i="7"/>
  <c r="V37" i="7"/>
  <c r="V36" i="7"/>
  <c r="V33" i="7"/>
  <c r="V34" i="7"/>
  <c r="V31" i="7"/>
  <c r="V30" i="7"/>
  <c r="V21" i="7"/>
  <c r="V28" i="7"/>
  <c r="V27" i="7"/>
  <c r="V17" i="7"/>
  <c r="V13" i="7"/>
  <c r="V25" i="7"/>
  <c r="V23" i="7"/>
  <c r="V15" i="7"/>
  <c r="V22" i="7"/>
  <c r="V18" i="7"/>
  <c r="V11" i="7"/>
  <c r="V10" i="7"/>
  <c r="O11" i="12"/>
  <c r="AP11" i="12" s="1"/>
  <c r="AQ11" i="12" s="1"/>
  <c r="R74" i="12"/>
  <c r="R17" i="12"/>
  <c r="O74" i="12"/>
  <c r="O20" i="12"/>
  <c r="O41" i="12"/>
  <c r="O71" i="12"/>
  <c r="O53" i="12"/>
  <c r="O62" i="12"/>
  <c r="O38" i="12"/>
  <c r="O23" i="12"/>
  <c r="O65" i="12"/>
  <c r="O59" i="12"/>
  <c r="R23" i="12"/>
  <c r="R50" i="12"/>
  <c r="O35" i="12"/>
  <c r="O68" i="12"/>
  <c r="O29" i="12"/>
  <c r="O44" i="12"/>
  <c r="O56" i="12"/>
  <c r="R38" i="12"/>
  <c r="R14" i="12"/>
  <c r="R65" i="12"/>
  <c r="R47" i="12"/>
  <c r="O32" i="12"/>
  <c r="R44" i="12"/>
  <c r="R29" i="12"/>
  <c r="R20" i="12"/>
  <c r="R56" i="12"/>
  <c r="R35" i="12"/>
  <c r="R62" i="12"/>
  <c r="O17" i="12"/>
  <c r="O50" i="12"/>
  <c r="O26" i="12"/>
  <c r="R41" i="12"/>
  <c r="R32" i="12"/>
  <c r="R26" i="12"/>
  <c r="R68" i="12"/>
  <c r="R59" i="12"/>
  <c r="R53" i="12"/>
  <c r="R71" i="12"/>
  <c r="O14" i="12"/>
  <c r="O47" i="12"/>
  <c r="R6" i="7"/>
  <c r="AN32" i="12" l="1"/>
  <c r="S32" i="12"/>
  <c r="AN47" i="12"/>
  <c r="S47" i="12"/>
  <c r="AN59" i="12"/>
  <c r="S59" i="12"/>
  <c r="AN41" i="12"/>
  <c r="S41" i="12"/>
  <c r="AN62" i="12"/>
  <c r="S62" i="12"/>
  <c r="AN29" i="12"/>
  <c r="S29" i="12"/>
  <c r="AN65" i="12"/>
  <c r="S65" i="12"/>
  <c r="AN50" i="12"/>
  <c r="S50" i="12"/>
  <c r="AN20" i="12"/>
  <c r="S20" i="12"/>
  <c r="AN68" i="12"/>
  <c r="S68" i="12"/>
  <c r="AN44" i="12"/>
  <c r="S44" i="12"/>
  <c r="AN14" i="12"/>
  <c r="S14" i="12"/>
  <c r="AN23" i="12"/>
  <c r="S23" i="12"/>
  <c r="AN17" i="12"/>
  <c r="S17" i="12"/>
  <c r="AN53" i="12"/>
  <c r="S53" i="12"/>
  <c r="AN35" i="12"/>
  <c r="S35" i="12"/>
  <c r="AN71" i="12"/>
  <c r="S71" i="12"/>
  <c r="AN26" i="12"/>
  <c r="S26" i="12"/>
  <c r="AN56" i="12"/>
  <c r="S56" i="12"/>
  <c r="AN38" i="12"/>
  <c r="S38" i="12"/>
  <c r="AN74" i="12"/>
  <c r="S74" i="12"/>
  <c r="H10" i="7"/>
  <c r="AO35" i="12" l="1"/>
  <c r="Q34" i="7" s="1"/>
  <c r="AO68" i="12"/>
  <c r="Q67" i="7" s="1"/>
  <c r="AO71" i="12"/>
  <c r="Q70" i="7" s="1"/>
  <c r="AO38" i="12"/>
  <c r="Q37" i="7" s="1"/>
  <c r="AO14" i="12"/>
  <c r="Q13" i="7" s="1"/>
  <c r="AO50" i="12"/>
  <c r="Q49" i="7" s="1"/>
  <c r="AO29" i="12"/>
  <c r="Q28" i="7" s="1"/>
  <c r="AO41" i="12"/>
  <c r="Q40" i="7" s="1"/>
  <c r="AO47" i="12"/>
  <c r="Q46" i="7" s="1"/>
  <c r="AO26" i="12"/>
  <c r="Q25" i="7" s="1"/>
  <c r="AO17" i="12"/>
  <c r="Q16" i="7" s="1"/>
  <c r="AO74" i="12"/>
  <c r="Q73" i="7" s="1"/>
  <c r="AO56" i="12"/>
  <c r="Q55" i="7" s="1"/>
  <c r="AO53" i="12"/>
  <c r="Q52" i="7" s="1"/>
  <c r="AO23" i="12"/>
  <c r="Q22" i="7" s="1"/>
  <c r="AO44" i="12"/>
  <c r="Q43" i="7" s="1"/>
  <c r="AO20" i="12"/>
  <c r="Q19" i="7" s="1"/>
  <c r="AO65" i="12"/>
  <c r="Q64" i="7" s="1"/>
  <c r="AO62" i="12"/>
  <c r="Q61" i="7" s="1"/>
  <c r="AO59" i="12"/>
  <c r="Q58" i="7" s="1"/>
  <c r="AO32" i="12"/>
  <c r="Q31" i="7" s="1"/>
  <c r="AP62" i="12"/>
  <c r="AQ62" i="12" s="1"/>
  <c r="H61" i="8" s="1"/>
  <c r="J61" i="8" s="1"/>
  <c r="AP14" i="12"/>
  <c r="AQ14" i="12" s="1"/>
  <c r="H13" i="7" s="1"/>
  <c r="AP74" i="12"/>
  <c r="AQ74" i="12" s="1"/>
  <c r="H73" i="7" s="1"/>
  <c r="AP71" i="12"/>
  <c r="AQ71" i="12" s="1"/>
  <c r="H70" i="7" s="1"/>
  <c r="AP68" i="12"/>
  <c r="AQ68" i="12" s="1"/>
  <c r="H67" i="7" s="1"/>
  <c r="AP65" i="12"/>
  <c r="AQ65" i="12" s="1"/>
  <c r="H64" i="7" s="1"/>
  <c r="AP59" i="12"/>
  <c r="AQ59" i="12" s="1"/>
  <c r="H58" i="8" s="1"/>
  <c r="J58" i="8" s="1"/>
  <c r="AP56" i="12"/>
  <c r="AQ56" i="12" s="1"/>
  <c r="H55" i="8" s="1"/>
  <c r="J55" i="8" s="1"/>
  <c r="AP53" i="12"/>
  <c r="AQ53" i="12" s="1"/>
  <c r="H52" i="8" s="1"/>
  <c r="J52" i="8" s="1"/>
  <c r="AP50" i="12"/>
  <c r="AQ50" i="12" s="1"/>
  <c r="H49" i="7" s="1"/>
  <c r="AP47" i="12"/>
  <c r="AQ47" i="12" s="1"/>
  <c r="H46" i="7" s="1"/>
  <c r="AP44" i="12"/>
  <c r="AQ44" i="12" s="1"/>
  <c r="H43" i="7" s="1"/>
  <c r="AP41" i="12"/>
  <c r="AQ41" i="12" s="1"/>
  <c r="H40" i="7" s="1"/>
  <c r="AP38" i="12"/>
  <c r="AQ38" i="12" s="1"/>
  <c r="H37" i="8" s="1"/>
  <c r="J37" i="8" s="1"/>
  <c r="AP35" i="12"/>
  <c r="AQ35" i="12" s="1"/>
  <c r="H34" i="7" s="1"/>
  <c r="AP32" i="12"/>
  <c r="AQ32" i="12" s="1"/>
  <c r="H31" i="8" s="1"/>
  <c r="J31" i="8" s="1"/>
  <c r="AP29" i="12"/>
  <c r="AQ29" i="12" s="1"/>
  <c r="H28" i="8" s="1"/>
  <c r="J28" i="8" s="1"/>
  <c r="AP26" i="12"/>
  <c r="AQ26" i="12" s="1"/>
  <c r="H25" i="7" s="1"/>
  <c r="AP23" i="12"/>
  <c r="AQ23" i="12" s="1"/>
  <c r="H22" i="8" s="1"/>
  <c r="J22" i="8" s="1"/>
  <c r="AP20" i="12"/>
  <c r="AQ20" i="12" s="1"/>
  <c r="H19" i="8" s="1"/>
  <c r="J19" i="8" s="1"/>
  <c r="AP17" i="12"/>
  <c r="H10" i="8"/>
  <c r="J10" i="8" s="1"/>
  <c r="AQ17" i="12" l="1"/>
  <c r="H16" i="7" s="1"/>
  <c r="H13" i="8"/>
  <c r="J13" i="8" s="1"/>
  <c r="H37" i="7"/>
  <c r="H49" i="8"/>
  <c r="J49" i="8" s="1"/>
  <c r="H19" i="7"/>
  <c r="H46" i="8"/>
  <c r="J46" i="8" s="1"/>
  <c r="H22" i="7"/>
  <c r="H64" i="8"/>
  <c r="J64" i="8" s="1"/>
  <c r="H67" i="8"/>
  <c r="J67" i="8" s="1"/>
  <c r="H70" i="8"/>
  <c r="J70" i="8" s="1"/>
  <c r="H43" i="8"/>
  <c r="J43" i="8" s="1"/>
  <c r="H34" i="8"/>
  <c r="J34" i="8" s="1"/>
  <c r="H40" i="8"/>
  <c r="J40" i="8" s="1"/>
  <c r="H25" i="8"/>
  <c r="J25" i="8" s="1"/>
  <c r="H28" i="7"/>
  <c r="H52" i="7"/>
  <c r="H31" i="7"/>
  <c r="H61" i="7"/>
  <c r="H73" i="8"/>
  <c r="J73" i="8" s="1"/>
  <c r="H55" i="7"/>
  <c r="H58" i="7"/>
  <c r="H16" i="8" l="1"/>
  <c r="J16" i="8" s="1"/>
</calcChain>
</file>

<file path=xl/sharedStrings.xml><?xml version="1.0" encoding="utf-8"?>
<sst xmlns="http://schemas.openxmlformats.org/spreadsheetml/2006/main" count="1225" uniqueCount="630">
  <si>
    <t>DESCRIPCIÓN</t>
  </si>
  <si>
    <t>POSIBLES CONSECUENCIAS</t>
  </si>
  <si>
    <t>TRATAMIENTO</t>
  </si>
  <si>
    <t>RESPONSABLE (S) EN EL PROCESO</t>
  </si>
  <si>
    <t>RIESGO</t>
  </si>
  <si>
    <t xml:space="preserve">PROBABILIDAD </t>
  </si>
  <si>
    <t xml:space="preserve">IMPACTO </t>
  </si>
  <si>
    <t>FECHA DE ACTUALIZACIÓN</t>
  </si>
  <si>
    <t>FECHA DE SEGUIMIENTO</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</si>
  <si>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</si>
  <si>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</si>
  <si>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</si>
  <si>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</si>
  <si>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</si>
  <si>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</si>
  <si>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</si>
  <si>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</si>
  <si>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</si>
  <si>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</si>
  <si>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</si>
  <si>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</si>
  <si>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</si>
  <si>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</si>
  <si>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</si>
  <si>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</si>
  <si>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</si>
  <si>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</si>
  <si>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</si>
  <si>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</si>
  <si>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</si>
  <si>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</si>
  <si>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</si>
  <si>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</si>
  <si>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</si>
  <si>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</si>
  <si>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</si>
  <si>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</si>
  <si>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</si>
  <si>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</si>
  <si>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</si>
  <si>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</si>
  <si>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</si>
  <si>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</si>
  <si>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</si>
  <si>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</si>
  <si>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</si>
  <si>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</si>
  <si>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</si>
  <si>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</si>
  <si>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</si>
  <si>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</si>
  <si>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</si>
  <si>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</si>
  <si>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</si>
  <si>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</si>
  <si>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</si>
  <si>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</si>
  <si>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</si>
  <si>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</si>
  <si>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</si>
  <si>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</si>
  <si>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</si>
  <si>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</si>
  <si>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</si>
  <si>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</si>
  <si>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</si>
  <si>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SGC-FOR-011-01</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</si>
  <si>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</si>
  <si>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</si>
  <si>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</si>
  <si>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</si>
  <si>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</si>
  <si>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</si>
  <si>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</si>
  <si>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</si>
  <si>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</si>
  <si>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</si>
  <si>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</si>
  <si>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</si>
  <si>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</si>
  <si>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</si>
  <si>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</si>
  <si>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</si>
  <si>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</si>
  <si>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</si>
  <si>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</si>
  <si>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</si>
  <si>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</si>
  <si>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</si>
  <si>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</si>
  <si>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</si>
  <si>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</si>
  <si>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</si>
  <si>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</si>
  <si>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</si>
  <si>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</si>
  <si>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</si>
  <si>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</si>
  <si>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</si>
  <si>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</si>
  <si>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</si>
  <si>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</si>
  <si>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</si>
  <si>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</si>
  <si>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</si>
  <si>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</si>
  <si>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</si>
  <si>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</si>
  <si>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</si>
  <si>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</si>
  <si>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</si>
  <si>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</si>
  <si>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</si>
  <si>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</si>
  <si>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</si>
  <si>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</si>
  <si>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</si>
  <si>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</si>
  <si>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</si>
  <si>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</si>
  <si>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</si>
  <si>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</si>
  <si>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</si>
  <si>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</si>
  <si>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</si>
  <si>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</si>
  <si>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</si>
  <si>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</si>
  <si>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</si>
  <si>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</si>
  <si>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</si>
  <si>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</si>
  <si>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</si>
  <si>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</si>
  <si>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</si>
  <si>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</si>
  <si>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</si>
  <si>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</si>
  <si>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</si>
  <si>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</si>
  <si>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</si>
  <si>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</si>
  <si>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</si>
  <si>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</si>
  <si>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</si>
  <si>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</si>
  <si>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</si>
  <si>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</si>
  <si>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</si>
  <si>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</si>
  <si>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</si>
  <si>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</si>
  <si>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</si>
  <si>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</si>
  <si>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</si>
  <si>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</si>
  <si>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</si>
  <si>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</si>
  <si>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</si>
  <si>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</si>
  <si>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</si>
  <si>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OSCAR ARANGO GAVIRIA</t>
  </si>
  <si>
    <t>FERNANDO NOREÑA JARAMILLO</t>
  </si>
  <si>
    <t>UNIDAD</t>
  </si>
  <si>
    <t>RECTORÍA</t>
  </si>
  <si>
    <t>JURIDICA</t>
  </si>
  <si>
    <t>PLANEACIÓN</t>
  </si>
  <si>
    <t>COBERTURA_CON_CALIDAD</t>
  </si>
  <si>
    <t>BIENESTAR_INSTITUCIONAL</t>
  </si>
  <si>
    <t>IMPACTO_REGIONAL</t>
  </si>
  <si>
    <t>ALIANZAS_ESTRATÉGICAS</t>
  </si>
  <si>
    <t>ADMINISTRACIÓN_INSTITUCIONAL</t>
  </si>
  <si>
    <t>INVESTIGACIÓN_INNOVACIÓN_EXTENSIÓN</t>
  </si>
  <si>
    <t>DIRECCIONAMIENTO_INSTITUCIONAL</t>
  </si>
  <si>
    <t>INVESTIGACIÓN_E_INNOVACIÓN</t>
  </si>
  <si>
    <t>CONTROL_SEGUIMIENTO</t>
  </si>
  <si>
    <t>ASEGURAMIENTO_DE_LA_CALIDAD_INSTITUCIONAL</t>
  </si>
  <si>
    <t>EXTENSIÓN_PROYECCIÓN_SOCIAL</t>
  </si>
  <si>
    <t>LUIS FERNANDO GAVIRIA TRUJILLO</t>
  </si>
  <si>
    <t>LUZ SOCORRO LEONTES LENNIS</t>
  </si>
  <si>
    <t>MARIA TERESA VELEZ ANGEL</t>
  </si>
  <si>
    <t>LAURA GUTIERREZ TREJOS</t>
  </si>
  <si>
    <t>LINA MARIA VALENCIA GIRALDO</t>
  </si>
  <si>
    <t>LILIANA ARDILA GOMEZ</t>
  </si>
  <si>
    <t>JORGE ALBERTO LOZANO VALENCIA</t>
  </si>
  <si>
    <t>MARTHA LEONOR MARULANDA ANGEL</t>
  </si>
  <si>
    <t>DIANA PATRICIA GOMEZ BOTERO</t>
  </si>
  <si>
    <t>DIANA PATRICIA JURADO RAMIREZ</t>
  </si>
  <si>
    <t>SANDRA YAMILE CALVO CATAÑO</t>
  </si>
  <si>
    <t>OSWALDO AGUDELO  GONZALEZ</t>
  </si>
  <si>
    <t>MARGARITA MARIA FAJARDO TORRES</t>
  </si>
  <si>
    <t>WILSON ARENAS VALENCIA</t>
  </si>
  <si>
    <t>JOSE REINALDO MARIN BETANCUR</t>
  </si>
  <si>
    <t>JORGE IVAN QUINTERO SAAVEDRA</t>
  </si>
  <si>
    <t>LUIS GONZAGA GUTIERREZ LOPEZ</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</si>
  <si>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</si>
  <si>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</si>
  <si>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</si>
  <si>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</si>
  <si>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</si>
  <si>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</si>
  <si>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</si>
  <si>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</si>
  <si>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</si>
  <si>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</si>
  <si>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</si>
  <si>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</si>
  <si>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</si>
  <si>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</si>
  <si>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</si>
  <si>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</si>
  <si>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</si>
  <si>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</si>
  <si>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</si>
  <si>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</si>
  <si>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</si>
  <si>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</si>
  <si>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</si>
  <si>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</si>
  <si>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</si>
  <si>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</si>
  <si>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</si>
  <si>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</si>
  <si>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</si>
  <si>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</si>
  <si>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</si>
  <si>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</si>
  <si>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</si>
  <si>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</si>
  <si>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</si>
  <si>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</si>
  <si>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</si>
  <si>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Desarrollo Institucional fortalecido en la Gestión Humana,  Financiera, Física, Informática y de servicios.</t>
  </si>
  <si>
    <t>Universidad con una cobertura adecuada y reconocida calidad  en el proyecto educativo.</t>
  </si>
  <si>
    <t xml:space="preserve">Bienestar Institucional implementado, facilitando la formación integral, el desarrollo social e intercultural y el acompañamiento institucional. </t>
  </si>
  <si>
    <t xml:space="preserve">Fortalecer la gestión del conocimiento en lo relacionado con la Investigación, Innovación y Extensión. </t>
  </si>
  <si>
    <t>La internacionalización en la Universidad Tecnológica de Pereira es el proceso integral de transformación y fortalecimiento en las funciones de investigación, docencia, extensión y proyección social para su articulación en un ambiente multicultural y globalizado, con excelencia académica.</t>
  </si>
  <si>
    <t>Desarrollar capacidades para la gestión y generación de conocimiento en la UTP que pueda impactar positivamente en la región.</t>
  </si>
  <si>
    <t>Establecer Alianzas Estratégicas entre dos o más actores sociales, diferentes y complementarios del orden Nacional e Internacional generando valor agregado para contribuir sobre los fines institucionales.</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</si>
  <si>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</si>
  <si>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</si>
  <si>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</si>
  <si>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</si>
  <si>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</si>
  <si>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</si>
  <si>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</si>
  <si>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</si>
  <si>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</si>
  <si>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</si>
  <si>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</si>
  <si>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</si>
  <si>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</si>
  <si>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</si>
  <si>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</si>
  <si>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</si>
  <si>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</si>
  <si>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</si>
  <si>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</si>
  <si>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</si>
  <si>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</si>
  <si>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</si>
  <si>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</si>
  <si>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</si>
  <si>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</si>
  <si>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</si>
  <si>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</si>
  <si>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</si>
  <si>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</si>
  <si>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</si>
  <si>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</si>
  <si>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</si>
  <si>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</si>
  <si>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</si>
  <si>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</si>
  <si>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</si>
  <si>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</si>
  <si>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</si>
  <si>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</si>
  <si>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</si>
  <si>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</si>
  <si>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</si>
  <si>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</si>
  <si>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</si>
  <si>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FRANCISCO ANTORIO URIBE GOMEZ</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</si>
  <si>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</si>
  <si>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</si>
  <si>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</si>
  <si>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</si>
  <si>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</si>
  <si>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</si>
  <si>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</si>
  <si>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</si>
  <si>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</si>
  <si>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</si>
  <si>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</si>
  <si>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</si>
  <si>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</si>
  <si>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</si>
  <si>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</si>
  <si>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</si>
  <si>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</si>
  <si>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</si>
  <si>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</si>
  <si>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</si>
  <si>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RESPONSABLE APROBACIÓN MAPA DE RIESGOS:</t>
  </si>
  <si>
    <t>(1) PROCESO / (2) OBJETIVO PDI</t>
  </si>
  <si>
    <t xml:space="preserve">(1) OBJETIVO  / (2) ALCANCE </t>
  </si>
  <si>
    <t>RELACIONES_INTERNACIONALES_</t>
  </si>
  <si>
    <t>VICERRECTORÍA_ACADÉMICA_</t>
  </si>
  <si>
    <t>VICERRECTORÍA_INVESTIGACIÓN_INNOVACIÓN_EXTENSIÓN_</t>
  </si>
  <si>
    <t>VICERRECTORÍA_DE_RESPONSABILIDAD_SOCIAL_BIENESTAR_UNIVERSITARIO_</t>
  </si>
  <si>
    <t>VICERRECTORIA_ADMINISTRATIVA_FINANCIERA_</t>
  </si>
  <si>
    <t>PLANEACIÓN_</t>
  </si>
  <si>
    <t>NOMBRE</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</si>
  <si>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</si>
  <si>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</si>
  <si>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</si>
  <si>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</si>
  <si>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</si>
  <si>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</si>
  <si>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</si>
  <si>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</si>
  <si>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</si>
  <si>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</si>
  <si>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</si>
  <si>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</si>
  <si>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</si>
  <si>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</si>
  <si>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</si>
  <si>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</si>
  <si>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</si>
  <si>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</si>
  <si>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DESARROLLO_INSTITUCIONAL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</si>
  <si>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</si>
  <si>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</si>
  <si>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</si>
  <si>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</si>
  <si>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</si>
  <si>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</si>
  <si>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</si>
  <si>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</si>
  <si>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</si>
  <si>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</si>
  <si>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</si>
  <si>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</si>
  <si>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ENRIQUE DEMESIO CASTAÑO ARIAS</t>
  </si>
  <si>
    <t>ALEXANDER MOLINA CABRERA</t>
  </si>
  <si>
    <t>PATRICIA GRANADA ECHEVERRI</t>
  </si>
  <si>
    <t>HOOVER OROZCO GALLEGO</t>
  </si>
  <si>
    <t>OBJETIVOS</t>
  </si>
  <si>
    <t>OBJETIVOS PDI</t>
  </si>
  <si>
    <t>ALCANCE</t>
  </si>
  <si>
    <t>CLASE RIESGO</t>
  </si>
  <si>
    <t>ACCIONES</t>
  </si>
  <si>
    <t>NIVELES DE EXPOSICION</t>
  </si>
  <si>
    <t>RESPONSABLE</t>
  </si>
  <si>
    <t>OBJETIVO PDI</t>
  </si>
  <si>
    <t>UNIDAD ASOCIADA</t>
  </si>
  <si>
    <t>LIDER</t>
  </si>
  <si>
    <t>UNIDADES ORGANIZACIONALES ASOCIADAS A PROCESOS</t>
  </si>
  <si>
    <t>FACULTADES ASOCIADAS A PROCESOS</t>
  </si>
  <si>
    <t>LABORATORIO ASOCIADOS A PROCESOS</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</si>
  <si>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</si>
  <si>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</si>
  <si>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</si>
  <si>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</si>
  <si>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</si>
  <si>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</si>
  <si>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</si>
  <si>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</si>
  <si>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</si>
  <si>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</si>
  <si>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</si>
  <si>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</si>
  <si>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</si>
  <si>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</si>
  <si>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</si>
  <si>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</si>
  <si>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</si>
  <si>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</si>
  <si>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</si>
  <si>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</si>
  <si>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</si>
  <si>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</si>
  <si>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</si>
  <si>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</si>
  <si>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</si>
  <si>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</si>
  <si>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</si>
  <si>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</si>
  <si>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</si>
  <si>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</si>
  <si>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</si>
  <si>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</si>
  <si>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</si>
  <si>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</si>
  <si>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</si>
  <si>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</si>
  <si>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</si>
  <si>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</si>
  <si>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</si>
  <si>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</si>
  <si>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</si>
  <si>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</si>
  <si>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</si>
  <si>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</si>
  <si>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</si>
  <si>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</si>
  <si>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</si>
  <si>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</si>
  <si>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</si>
  <si>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</si>
  <si>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</si>
  <si>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</si>
  <si>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</si>
  <si>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</si>
  <si>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</si>
  <si>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</si>
  <si>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</si>
  <si>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</si>
  <si>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</si>
  <si>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</si>
  <si>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</si>
  <si>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</si>
  <si>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</si>
  <si>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</si>
  <si>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</si>
  <si>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</si>
  <si>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</si>
  <si>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</si>
  <si>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</si>
  <si>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</si>
  <si>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</si>
  <si>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</si>
  <si>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</si>
  <si>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</si>
  <si>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</si>
  <si>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</si>
  <si>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</si>
  <si>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</si>
  <si>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</si>
  <si>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</si>
  <si>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</si>
  <si>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ORGANISMO DE EVALUACION DE LA CONFORMIDAD (Laboratorios de ensayo, calibración y QLCT) 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</si>
  <si>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</si>
  <si>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</si>
  <si>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</si>
  <si>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</si>
  <si>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</si>
  <si>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</si>
  <si>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</si>
  <si>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</si>
  <si>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</si>
  <si>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</si>
  <si>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</si>
  <si>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</si>
  <si>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VICERRECTORIA_ADMINITRATIVA_FINANCIERA_Sistema_Integral_de_Gestión</t>
  </si>
  <si>
    <t>VICERRECTORIA_ACADEMICA_Univirtual</t>
  </si>
  <si>
    <t>VICERRECTORÍA_ACADÉMICA_Univirtual</t>
  </si>
  <si>
    <t>VICERRECTORÍA_ADMINITRATIVA_FINANCIERA_Sistema_Integral_de_Gestión</t>
  </si>
  <si>
    <t>SECRETARIA_GENERAL_Gestión_de_Documentos</t>
  </si>
  <si>
    <t>RECTORIA_Comunicaciones</t>
  </si>
  <si>
    <t>GLORIA YAMILE PARRA MARIN</t>
  </si>
  <si>
    <t>UNIDAD RESPONSABLE QUE DILIGENCIA EL MAPA DE RIESGO</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</si>
  <si>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</si>
  <si>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</si>
  <si>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</si>
  <si>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</si>
  <si>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</si>
  <si>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</si>
  <si>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</si>
  <si>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</si>
  <si>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</si>
  <si>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</si>
  <si>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</si>
  <si>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JURÍDICA</t>
  </si>
  <si>
    <t>BIBLIOTECA_E_INFORMACIÓN_CIENTÍFICA</t>
  </si>
  <si>
    <t>GESTIÓN_AMBIENTAL (VICERRECTORIA INVESTIGACIONES, INNOVACIÓN Y EXTENSIÓN)</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</si>
  <si>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</si>
  <si>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</si>
  <si>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</si>
  <si>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</si>
  <si>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</si>
  <si>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</si>
  <si>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</si>
  <si>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</si>
  <si>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</si>
  <si>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CARLOS FERNANDO CASTAÑO MONTOYA</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</si>
  <si>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</si>
  <si>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</si>
  <si>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</si>
  <si>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</si>
  <si>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</si>
  <si>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</si>
  <si>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</si>
  <si>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</si>
  <si>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</si>
  <si>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</si>
  <si>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</si>
  <si>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</si>
  <si>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</si>
  <si>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</si>
  <si>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</si>
  <si>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</si>
  <si>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</si>
  <si>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</si>
  <si>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</si>
  <si>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</si>
  <si>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</si>
  <si>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</si>
  <si>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</si>
  <si>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</si>
  <si>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</si>
  <si>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</si>
  <si>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</si>
  <si>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</si>
  <si>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</si>
  <si>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</si>
  <si>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</si>
  <si>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Cambio en la normatividad y procedimiento de reporte.</t>
  </si>
  <si>
    <t>No cumplimiento en los reportes a los entes de control debido a cambios en la normatividad, proceso y/o tecnología definida por el ente para dicho fin.</t>
  </si>
  <si>
    <t>Los entes de control definen la periodicidad y forma en que se debe presentar y reportar la información, sin embargo, estos cambios externos generan cambios en la dinámica interna que afectan a diferentes procesos y fuentes de información para su oportuna respuesta.</t>
  </si>
  <si>
    <t>Incumplimiento de los reportes de la Universidad a los entes de control, lo cual podría ocasionar sanciones.</t>
  </si>
  <si>
    <t>Seguimiento al Plan de Acción de la Administración Estratégica</t>
  </si>
  <si>
    <t>SIGER</t>
  </si>
  <si>
    <t>Profesional Administración de la Información Estratégica</t>
  </si>
  <si>
    <t>Preventivo</t>
  </si>
  <si>
    <t>Cumplimiento del Indicador de AIE: Nivel de actualización de la información a nivel estratégico y táctico</t>
  </si>
  <si>
    <t>Hacer seguimiento permanente a las  actividades planteadas en el Plan de Acción para dar oportuna respuesta a los requerimiento del MEN bajo los parámetros exigidos por el mismo.</t>
  </si>
  <si>
    <t>Informar a las fuentes de información primarias en caso de que existan cambios en los parámetros de reporte exigidos con el MEN</t>
  </si>
  <si>
    <t>Dependencias fuentes de información primarias de los reportes al  MEN.</t>
  </si>
  <si>
    <t>Falta de seguimiento a las metas planteadas en el PDI</t>
  </si>
  <si>
    <t>Reporte ausente e  inadecuado por parte de las redes de trabajo del PDI</t>
  </si>
  <si>
    <t>Baja calidad del reporte en los tres niveles de gestión del PDI</t>
  </si>
  <si>
    <t xml:space="preserve">Sistema de gerencia del Plan de Desarrollo Insitucional </t>
  </si>
  <si>
    <t>Comité del Sistema de Gerencia del PDI</t>
  </si>
  <si>
    <t>Profesional Gerencia del Plan de Desarrollo Institucional</t>
  </si>
  <si>
    <t>Nivel cumplimiento del PDI en sus tres nivel</t>
  </si>
  <si>
    <t>Generar alertas de manera trimestral en el Comité de Sistema de Gerencia del PDI  de aquellos indicadores que cuentan con un bajo nivel de cumplimiento</t>
  </si>
  <si>
    <t>Recordatorios automáticos del cierre de reporte al PDI en el SIGER</t>
  </si>
  <si>
    <t>Proceso de calidad de información (cualitativo y cuantitativo), de los reportes realizados por las redes de trabajo del PDI</t>
  </si>
  <si>
    <t>Vicerrectoría Administrativa
Vicerrectoría Académica
Vicerrectoría de Responsabilidad Social y Bienetar Universitario
Vicerrectoría de IIE
ORI</t>
  </si>
  <si>
    <t>Sistema de Información</t>
  </si>
  <si>
    <t>Planeación (profesionales PDI)</t>
  </si>
  <si>
    <t xml:space="preserve">Desconocimiento de los  procedimientos contractuales y proyectos especiales  </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</si>
  <si>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</si>
  <si>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</si>
  <si>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Ejecución inadecuada de proyectos (contratos, Ordenes de servicios,  resoluciones,  proyectos de operación comercial)</t>
  </si>
  <si>
    <t>Incumplimiento en la  ejecución de proyectos (contratos, Ordenes de servicios, resoluciones, proyectos de operación comercial) en el desarrollo y ejecución en cada una de sus etapas</t>
  </si>
  <si>
    <t>Hallazgos por parte de entes de control
Detrimiento patrimonial
Incumplimiento de resultados</t>
  </si>
  <si>
    <t>Realización de Tips informativos acerca de temas de contratación e interventoría</t>
  </si>
  <si>
    <t>Designación de un profesional de seguimiento y control como apoyo a la interventoría y supervisión de proyectos (verificación de productos)</t>
  </si>
  <si>
    <t>Proyectos ejecutados inadecuadamente /Total proyectos ejecutados</t>
  </si>
  <si>
    <t>Difusión de tips al interior de la Oficina acerca del tema contractual, de supervisión e interventoría</t>
  </si>
  <si>
    <t>*Institución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t>
  </si>
  <si>
    <t>Realizar seguimientos periódicos para identificar variables críticas y oportunidades de mejora sin avances significativos.</t>
  </si>
  <si>
    <t>Revisión y análisis de los elementos normativos para el cumplimiento de los estandares para la Acreditación Institucional.</t>
  </si>
  <si>
    <t xml:space="preserve">Cambio de diseño por peticion del usuario durante ejecucion de las obras </t>
  </si>
  <si>
    <t xml:space="preserve">Falta de planeacion del proyecto </t>
  </si>
  <si>
    <t>Cambio y actualizacion de normativas de construccion.</t>
  </si>
  <si>
    <t>*insatisfaccion del usuario. 
*Imposibilidad de prestacion del servicio. 
*Incremento de costos de construcción. 
*Riesgo juridico con contratistas.  
*Mayores costos de mantenimiento.</t>
  </si>
  <si>
    <t xml:space="preserve">Programa de necesidades validado con el usuario. </t>
  </si>
  <si>
    <t xml:space="preserve">Se validan las intervenciones con las dependencias de la universidad relacionadas con el manejo de la planta fisica tales como seccion de mantenimiento y CRIE Centro de Recursos informaticos. </t>
  </si>
  <si>
    <t>Espacios no recibidos por el usuario con funcionamiento inadecuado: Proyectos de obra nueva y adecuaciones terminadas en la vigencia/ Proyectos recibidos a satisfacción</t>
  </si>
  <si>
    <t xml:space="preserve">Registro y consolidacion de la necesidad del usuario a traves del aplicativo. </t>
  </si>
  <si>
    <t xml:space="preserve">Contar los estudios previos para la intervención de los proyectos. </t>
  </si>
  <si>
    <t>Incumplimiento de las metas en los tres niveles de gestión  del PDI 2020-2028</t>
  </si>
  <si>
    <t xml:space="preserve">No se cumplan las metas planteadas en los tres niveles de gestión del Plan de Desarrollo Institcional  proyectadas por las redes de trabajo </t>
  </si>
  <si>
    <t>Incumplimiento de la misión y visión institucional
Hallazgos por parte de los entes de control
Reprocesos en el reporte
Credibilidad e imagen institucional 
Detrimento presupuestal</t>
  </si>
  <si>
    <t>Sistema de información para el PDI
(Calidad de información del reporte)</t>
  </si>
  <si>
    <t>Se realiza la socialización del Flujograma de contratación</t>
  </si>
  <si>
    <t xml:space="preserve">Transitorio administrativo profesional III   </t>
  </si>
  <si>
    <t xml:space="preserve">socializar los proyectos de infraestructura con las dependencias del CRIE y MANTENIMIENTO para evitar inconvenientes. </t>
  </si>
  <si>
    <t>Falta de procesos adecuados para el manejo de la información planimétrica y técnica de los proyectos de infraestructura.</t>
  </si>
  <si>
    <t xml:space="preserve">Cambios en la reglamentación para los procesos de aseguramiento de la calidad institucional </t>
  </si>
  <si>
    <t xml:space="preserve">Ausencia de un Sistema de Aseguramiento de la Calidad a nivel institucional </t>
  </si>
  <si>
    <t xml:space="preserve">Baja apropiación del Sistema de aseguramiento de la calidad </t>
  </si>
  <si>
    <t xml:space="preserve">Perdida del reconocimiento como institución de alta calidad </t>
  </si>
  <si>
    <t xml:space="preserve">Perdida de los estandares de alta calidad institucional por la falta de apropiación del sistema dispuesto para el aseguramiento de la calidad y de mejoramiento continuo, mediante la autoreflexión, autoevaluación, autoregulación. </t>
  </si>
  <si>
    <t>Seguimiento al Plan de Mejoramiento Institucional</t>
  </si>
  <si>
    <t>Profesional Asesporía para la Planeación Académica</t>
  </si>
  <si>
    <t>Contratista</t>
  </si>
  <si>
    <t>Nivel cumplimiento del plan de acción del modelo metodológica de la autoevaluación institucional</t>
  </si>
  <si>
    <t xml:space="preserve">Espacio Fisico inadecuado para la prestacion del servicio para el cual fue concebido. </t>
  </si>
  <si>
    <t xml:space="preserve">Perdida en la confiabilidad de la información planimétrica y técnica de los proyectos de infraestructura por manejo inadecuado. </t>
  </si>
  <si>
    <t xml:space="preserve">Espacio fisico que no responde a las necesidades que originaron el proyecto y/o adecuación con  incumplimiento de normatividad. </t>
  </si>
  <si>
    <t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t>
  </si>
  <si>
    <t xml:space="preserve">*Sobrecostos por reprocesos y rediseños. </t>
  </si>
  <si>
    <t xml:space="preserve">Organización en el archivo físico y digital por parte del técnico del area GEC. </t>
  </si>
  <si>
    <t>Técnico Administrativo</t>
  </si>
  <si>
    <t>Obras ejecutadas/ planos record recibidos</t>
  </si>
  <si>
    <t xml:space="preserve">Contar con los planos record confiables de las obras de infraestructura ejecutadas. </t>
  </si>
  <si>
    <t>CRIE y Mantenimiento</t>
  </si>
  <si>
    <t>Supervisores de obra y/o  ADECUACIONES</t>
  </si>
  <si>
    <t>Cada proyecto de intervención de infraestructura debe contener (Estudios previos, diseños, presupuesto, especificaciones, en fase III)</t>
  </si>
  <si>
    <t>Monitoreo de los cambios de las normas legales vigentes de la educación superior, que incidan en el reconocimiento como institución de alta calidad.</t>
  </si>
  <si>
    <t xml:space="preserve">Seguimiento a los planes de mejora de los programas académicos. </t>
  </si>
  <si>
    <t>Garantizar que las sesiones del comité del sistema de gerencia se realicen en los periodos establecidos</t>
  </si>
  <si>
    <t>N.a</t>
  </si>
  <si>
    <t xml:space="preserve">Teniendo en cuenta la contigencia del COVID 19, se definió para este semestre un isntructivo de contratación virtual al interior de la oficina </t>
  </si>
  <si>
    <t>CONTINUA LA ACCIÓN ANTERIOR</t>
  </si>
  <si>
    <t>No se tienen dificultades, sin embargo, se debe continuar con el monitoreo del cambio de normatividad.</t>
  </si>
  <si>
    <t>Con respecto al indicador, se cuenta con un avance del 60,63% representados en los siguientes componentes con sus respectivos avances.
•	Informes y reportes para entregar en la vigencia: 45%
•	Informes del observatorio del contexto interno y externo: 83,33%
•	Estado reporte de indicadores del PDI: 28,92%
•	Resultados auditorías de la información que se reporta a entes de control: 99,97%. 
El indicador tiene un cumplimiento satisfactorio a la fecha de corte.</t>
  </si>
  <si>
    <t>Se han realizado las actividades pertinentes planteadas en el plan de acción de acuerdo con el cronograma.</t>
  </si>
  <si>
    <t xml:space="preserve">Con corte al 31 de agosto del 2020 el Plan de Desarrollo Institucional cuenta con un avance de cumplimiento del  70.68% en sus tres niveles de gestión, lo cual representa uan ejecución adecuada, este resultado se da a  la luz del avance en sus niveles así:
Pilares de gestión: 73.61%
Programas: 71.75%
Proyectos :  67.68%
Con corte a la fecha de reporte se cuenta con un avance satisfactorio acorde al parametro de cumplimiento. </t>
  </si>
  <si>
    <t>Se cuenta con el nuevo manual de sistema de gerencia del PDI 2020-2028, así mismo  las redes de trabajó han venido realizando los reportes de indicadores acorde a los tiempos establecidos</t>
  </si>
  <si>
    <t xml:space="preserve">Se viene realizando la calidad de información en los tres niveles de gestión del PDI acorde </t>
  </si>
  <si>
    <t>Se realizó comité de sistema de gerencia de Cierre de PDI 2019  el 24 de junio y el 29 de septiembre de 2020</t>
  </si>
  <si>
    <t xml:space="preserve">En cuanto a la ejecución de los contratos 2020, y proyectos especiales, se cuenta con una ejecución adecuada de los mismos. 
Sin embargo en la auditoria de CGR se dejaron 8 hallazgos frente a la ejecución de los contratos de obra ,  identificando que se deben fortalecer los proceso de supervisión </t>
  </si>
  <si>
    <t xml:space="preserve">Se han venido realizando ly socializando al interior de la oficina de Planeación los Tips informativos </t>
  </si>
  <si>
    <t>Se cuenta con un profesional desigando para realizar el seguimiento y control como apoyo a la interventoría y supervisión en la verificación de informes, generación de alertas</t>
  </si>
  <si>
    <t xml:space="preserve">Teniendo en cuenta la contigencia del COVID 19, se definió para este semestre un instructivo de contratación virtual al interior de la oficina </t>
  </si>
  <si>
    <t>REQUIERE NUEVA ACCIÓN</t>
  </si>
  <si>
    <t xml:space="preserve">En consonancia con el cronograma del Plan de acción establecido para la ruta del proceso de Autoevaluación Instituconal con fines de Renovación de la Acreditación, se han cumplido con la consolidación del Informe Final de Autoevaluación, el cual se encuentra radicado en el Ministrrio de Educación Nacional y el Consejo Nacionla de Acreditación, esperando el nombramiento de los pares Académicos externos que realizarán la visita de evaluación. 
</t>
  </si>
  <si>
    <t xml:space="preserve">De acuerdo a las circunstancias actuales, el contexto normativo está siendo monitoreado permenentemente, revisando y evaluando constantemente,  los impactos en los cambios normativos. </t>
  </si>
  <si>
    <t xml:space="preserve">Se tiene el nuevo Plan de Mejoramineto Institucional, articulado al Plan de Desarrollo Institucional 2020-2028, y el esquema de seguimiento alineado al Comité de Sistema de Gerencia del PDI y de la Autoevaluación Institucional. </t>
  </si>
  <si>
    <t xml:space="preserve">Respecto al análisis para la mejora del control existente, se tiene un proceso de articulación con la Vicerrectoría Académica de manera que se establezca una estrategia conjunta para abordar los Planes de Mejoramiento de programas. </t>
  </si>
  <si>
    <t xml:space="preserve">El Informe final de Autoevaluación Institucional con fines de renovación de la Acreditación, tiene en cuenta la normatividad legal vigente para el momento en el que se inició el proceso de la Autoevaluación Institcional. Actualmente se esta desarrollando un informe de contexto enfocado a los nuevos lineamientos de Acreditación Institucional que fueron definidos el pasado 1 de julio de 2020, bajo el acuerdo 02 de 2020 del CESU. </t>
  </si>
  <si>
    <t xml:space="preserve">Se tiene el Informe Final del Plan de Mejoramiento Institucional PMI, que permite reconocer los avances de la institución, articulado a los reportes del Plan de Desarrollo Institucional; se encuentra incorporado dentro del Informe Final de Autoevaluación. Se estableció la conformación del Comité de Sistema de Gerencia y Autoevaluación Institucional, donde se estableció y se validó el nuevo Plan de Mejoramiento Institucional, y donde se establece el  mecanismo de seguimiento y control al nuevo PMI. </t>
  </si>
  <si>
    <t xml:space="preserve">Para el proceso de seguimiento a los Planes de Mejoramiento de los programas, se consolidó la información mediante los talleress de Valoración, en donde partiparon todos los programas académicos de la institución, permitiendo articular las estrategias con el PMI y el PDI 2020-2028. </t>
  </si>
  <si>
    <t xml:space="preserve">En el periodo no se registras solicitudes de espacio por el aplicativo dada la contingencia sanitaria por covid 19. </t>
  </si>
  <si>
    <t xml:space="preserve">Se ha podido aplicar sin inconvenientes. </t>
  </si>
  <si>
    <t xml:space="preserve">A pesar del desarrollo de las actividades virtuales se han podido llevar a cabo las reuniones y envio de informacion por correo  electronico con las demas dependiencias, tales como Centro de Recursos Informaticos CRIE y Mantenimiento para socializar los proyectos de intervencion en la planta fisica. </t>
  </si>
  <si>
    <t xml:space="preserve">No se tienen solicitudes de usuario durante el periodo registradas en el aplicativo. </t>
  </si>
  <si>
    <t xml:space="preserve">A la fecha se tienen 2 proyectos listo proximos a iniciar proceso de licitacion, para los cuales se cuenta con sus respectivos estudios previos. </t>
  </si>
  <si>
    <t xml:space="preserve">Para las intervenciones en la planta fisica bien sea diseños y obras, se envia la informacion  y se programan reuniones virtuales y en el sitio de las obras  con  las areas de mantenimiento y CRIE, con el fin de socializar y poner en consideracion las actividades a realizar para recibir retroalimentacion. </t>
  </si>
  <si>
    <t>Se da un avance del 10%  correspondiente a las actividades de obra y adecuaciones que se vienen adelantando, y se espera llegar al 100 al finalizar la vigencia cuando se tiene previsto la finalizacion de las obras que se tienen en curso.</t>
  </si>
  <si>
    <t xml:space="preserve">Para el periodo se reportan dos obras liquidadas para las que se han recibido los correspondientes planos record en donde se refleja los espacios como realmente fueron construidos.  </t>
  </si>
  <si>
    <t xml:space="preserve">Se han recibido 2 obras con planos record finales correspondientes a las obras de Auditorio de Jardin Botánico y Adecuacione de oficinas en el edificio de formacion avanzada. </t>
  </si>
  <si>
    <t>Se tiene un avance del 60% correspondiente a la entrega de  2 nuevos proyectos terminados. Se espera llegar al 100% al finalizar la vigencia del reporte con la liquidación  y entrega de información de las demás obras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</si>
</sst>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50"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16"/>
      <name val="Calibri"/>
      <family val="2"/>
      <scheme val="minor"/>
    </font>
    <font>
      <sz val="7"/>
      <name val="Arial"/>
      <family val="2"/>
    </font>
    <font>
      <b/>
      <sz val="7"/>
      <name val="Arial"/>
      <family val="2"/>
    </font>
    <font>
      <sz val="11"/>
      <name val="Calibri"/>
      <family val="2"/>
    </font>
    <font>
      <b/>
      <sz val="18"/>
      <name val="Calibri"/>
      <family val="2"/>
      <scheme val="minor"/>
    </font>
    <font>
      <sz val="18"/>
      <name val="Calibri"/>
      <family val="2"/>
      <scheme val="minor"/>
    </font>
    <font>
      <b/>
      <sz val="10"/>
      <color theme="1"/>
      <name val="Arial"/>
      <family val="2"/>
    </font>
    <font>
      <sz val="7"/>
      <color theme="1"/>
      <name val="Calibri"/>
      <family val="2"/>
      <scheme val="minor"/>
    </font>
    <font>
      <sz val="8"/>
      <color indexed="8"/>
      <name val="Arial"/>
      <family val="2"/>
    </font>
    <font>
      <b/>
      <sz val="9"/>
      <name val="Arial"/>
      <family val="2"/>
    </font>
    <font>
      <b/>
      <sz val="8"/>
      <color rgb="FFFF0000"/>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8"/>
      <color rgb="FF000000"/>
      <name val="Calibri"/>
      <family val="2"/>
      <scheme val="minor"/>
    </font>
    <font>
      <sz val="8"/>
      <color rgb="FF000000"/>
      <name val="Calibri"/>
      <family val="2"/>
      <scheme val="minor"/>
    </font>
    <font>
      <b/>
      <sz val="7"/>
      <color rgb="FF000000"/>
      <name val="Calibri"/>
      <family val="2"/>
      <scheme val="minor"/>
    </font>
    <font>
      <sz val="7"/>
      <color rgb="FF000000"/>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9" fontId="7" fillId="0" borderId="0" applyFont="0" applyFill="0" applyBorder="0" applyAlignment="0" applyProtection="0"/>
  </cellStyleXfs>
  <cellXfs count="702">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20" fillId="10" borderId="2" xfId="0" applyFont="1" applyFill="1" applyBorder="1" applyAlignment="1" applyProtection="1">
      <alignment horizontal="center" vertical="center" wrapText="1"/>
    </xf>
    <xf numFmtId="0" fontId="21" fillId="10" borderId="1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14" xfId="0" applyFont="1" applyFill="1" applyBorder="1" applyAlignment="1" applyProtection="1">
      <alignment vertical="center" wrapText="1"/>
      <protection locked="0"/>
    </xf>
    <xf numFmtId="0" fontId="13" fillId="2" borderId="14" xfId="0" applyFont="1" applyFill="1" applyBorder="1" applyAlignment="1" applyProtection="1">
      <alignment horizontal="center" vertical="center" wrapText="1"/>
      <protection locked="0"/>
    </xf>
    <xf numFmtId="0" fontId="15" fillId="2" borderId="27"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7"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9" xfId="0" applyFont="1" applyBorder="1"/>
    <xf numFmtId="0" fontId="24" fillId="0" borderId="27"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17" fillId="0" borderId="0" xfId="0" applyFont="1" applyAlignment="1">
      <alignment horizontal="center"/>
    </xf>
    <xf numFmtId="0" fontId="17" fillId="0" borderId="0" xfId="0" applyFont="1"/>
    <xf numFmtId="0" fontId="20" fillId="0" borderId="8" xfId="0" applyFont="1" applyBorder="1" applyAlignment="1">
      <alignment horizontal="center" vertical="center"/>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13" fillId="0" borderId="0" xfId="0" applyFont="1" applyBorder="1" applyAlignment="1">
      <alignment vertical="center"/>
    </xf>
    <xf numFmtId="0" fontId="4" fillId="11"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4"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2" fillId="2" borderId="0" xfId="0" applyFont="1" applyFill="1" applyBorder="1" applyAlignment="1" applyProtection="1">
      <alignment horizontal="center" vertical="center" wrapText="1"/>
    </xf>
    <xf numFmtId="0" fontId="22"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21" fillId="10" borderId="2" xfId="0" applyFont="1" applyFill="1" applyBorder="1" applyAlignment="1" applyProtection="1">
      <alignment horizontal="center" vertical="center" wrapText="1"/>
    </xf>
    <xf numFmtId="0" fontId="21" fillId="10" borderId="31" xfId="0" applyFont="1" applyFill="1" applyBorder="1" applyAlignment="1" applyProtection="1">
      <alignment horizontal="center" vertical="center" wrapText="1"/>
    </xf>
    <xf numFmtId="0" fontId="21" fillId="10" borderId="42" xfId="0" applyFont="1" applyFill="1" applyBorder="1" applyAlignment="1" applyProtection="1">
      <alignment horizontal="center" vertical="center" wrapText="1"/>
    </xf>
    <xf numFmtId="0" fontId="31" fillId="2" borderId="0" xfId="0" applyFont="1" applyFill="1" applyAlignment="1">
      <alignment horizontal="center" vertical="center" wrapText="1"/>
    </xf>
    <xf numFmtId="0" fontId="22" fillId="2" borderId="11"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30" fillId="2" borderId="0" xfId="0" applyFont="1" applyFill="1" applyAlignment="1">
      <alignment horizontal="center" vertical="center" wrapText="1"/>
    </xf>
    <xf numFmtId="0" fontId="32" fillId="0" borderId="0" xfId="0" applyFont="1" applyAlignment="1">
      <alignment vertical="center"/>
    </xf>
    <xf numFmtId="0" fontId="5" fillId="2" borderId="0" xfId="0" applyFont="1" applyFill="1" applyAlignment="1">
      <alignment horizontal="center" vertical="center"/>
    </xf>
    <xf numFmtId="0" fontId="30" fillId="13" borderId="2"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6" fillId="13"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37" fillId="8" borderId="2"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 fillId="11" borderId="0" xfId="0" applyFont="1" applyFill="1" applyBorder="1" applyAlignment="1">
      <alignment horizontal="center" vertical="center" textRotation="90" wrapText="1"/>
    </xf>
    <xf numFmtId="0" fontId="37" fillId="14" borderId="2" xfId="0" applyFont="1" applyFill="1" applyBorder="1" applyAlignment="1">
      <alignment horizontal="center" vertical="center" wrapText="1"/>
    </xf>
    <xf numFmtId="0" fontId="26" fillId="11" borderId="0" xfId="0" applyFont="1" applyFill="1" applyBorder="1" applyAlignment="1">
      <alignment wrapText="1"/>
    </xf>
    <xf numFmtId="0" fontId="26" fillId="11" borderId="0"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0" fillId="11" borderId="0" xfId="0" applyFill="1" applyBorder="1"/>
    <xf numFmtId="0" fontId="3" fillId="11"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25" fillId="2" borderId="0" xfId="0" applyFont="1" applyFill="1" applyBorder="1" applyAlignment="1" applyProtection="1">
      <alignment horizontal="center" vertical="center"/>
    </xf>
    <xf numFmtId="0" fontId="3" fillId="2" borderId="0" xfId="0" applyFont="1" applyFill="1" applyAlignment="1">
      <alignment horizontal="center" vertical="center" wrapText="1"/>
    </xf>
    <xf numFmtId="0" fontId="4" fillId="11" borderId="51"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2" fillId="2" borderId="3" xfId="0" applyFont="1" applyFill="1" applyBorder="1" applyAlignment="1" applyProtection="1">
      <alignment horizontal="center" vertical="center" wrapText="1"/>
    </xf>
    <xf numFmtId="0" fontId="22"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5" fillId="2" borderId="7" xfId="0" applyFont="1" applyFill="1" applyBorder="1" applyAlignment="1" applyProtection="1">
      <alignment vertical="center" wrapText="1"/>
    </xf>
    <xf numFmtId="0" fontId="15" fillId="2" borderId="4" xfId="0" applyFont="1" applyFill="1" applyBorder="1" applyAlignment="1" applyProtection="1">
      <alignment vertical="center" wrapText="1"/>
    </xf>
    <xf numFmtId="0" fontId="22" fillId="2" borderId="4" xfId="0" applyFont="1" applyFill="1" applyBorder="1" applyAlignment="1" applyProtection="1">
      <alignment horizontal="center" vertical="center" wrapText="1"/>
    </xf>
    <xf numFmtId="0" fontId="22" fillId="2" borderId="4" xfId="0" applyFont="1" applyFill="1" applyBorder="1" applyAlignment="1">
      <alignment horizontal="center" vertical="center" wrapText="1"/>
    </xf>
    <xf numFmtId="0" fontId="17" fillId="2" borderId="14"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4" fillId="2" borderId="4" xfId="0" applyFont="1" applyFill="1" applyBorder="1" applyAlignment="1" applyProtection="1">
      <alignment vertical="center"/>
    </xf>
    <xf numFmtId="164" fontId="15" fillId="3" borderId="55" xfId="0" applyNumberFormat="1"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16" fillId="17" borderId="48" xfId="0" applyNumberFormat="1" applyFont="1" applyFill="1" applyBorder="1" applyAlignment="1" applyProtection="1">
      <alignment vertical="center" wrapText="1"/>
    </xf>
    <xf numFmtId="0" fontId="16" fillId="17" borderId="54"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3" fillId="2" borderId="0" xfId="0" applyFont="1" applyFill="1" applyAlignment="1">
      <alignment horizontal="center" vertical="center" wrapText="1"/>
    </xf>
    <xf numFmtId="0" fontId="31" fillId="0" borderId="0" xfId="0" applyFont="1" applyFill="1" applyAlignment="1">
      <alignment horizontal="center" vertical="center" wrapText="1"/>
    </xf>
    <xf numFmtId="0" fontId="3" fillId="2" borderId="44" xfId="0" applyFont="1" applyFill="1" applyBorder="1" applyAlignment="1">
      <alignment horizontal="center" vertical="center" wrapText="1"/>
    </xf>
    <xf numFmtId="14" fontId="22" fillId="2" borderId="2" xfId="0" applyNumberFormat="1" applyFont="1" applyFill="1" applyBorder="1" applyAlignment="1" applyProtection="1">
      <alignment horizontal="center" vertical="center" wrapText="1"/>
      <protection locked="0"/>
    </xf>
    <xf numFmtId="14" fontId="17" fillId="6" borderId="55" xfId="0" applyNumberFormat="1" applyFont="1" applyFill="1" applyBorder="1" applyAlignment="1" applyProtection="1">
      <alignment vertical="center"/>
      <protection locked="0"/>
    </xf>
    <xf numFmtId="0" fontId="16" fillId="10" borderId="2"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1" fillId="10" borderId="54" xfId="0" applyFont="1" applyFill="1" applyBorder="1" applyAlignment="1" applyProtection="1">
      <alignment vertical="center" wrapText="1"/>
    </xf>
    <xf numFmtId="0" fontId="22"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top" wrapText="1"/>
    </xf>
    <xf numFmtId="0" fontId="22" fillId="0" borderId="0" xfId="0" applyFont="1" applyFill="1" applyBorder="1" applyAlignment="1" applyProtection="1">
      <alignment horizontal="center" vertical="top" wrapText="1"/>
    </xf>
    <xf numFmtId="0" fontId="17" fillId="2" borderId="1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7" fillId="2" borderId="2"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34" fillId="12" borderId="48"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10" borderId="18" xfId="0" applyFont="1" applyFill="1" applyBorder="1" applyAlignment="1" applyProtection="1">
      <alignment horizontal="center" vertical="center" wrapText="1"/>
    </xf>
    <xf numFmtId="0" fontId="13" fillId="2" borderId="14" xfId="0" applyFont="1" applyFill="1" applyBorder="1" applyAlignment="1" applyProtection="1">
      <alignment vertical="center" wrapText="1"/>
      <protection hidden="1"/>
    </xf>
    <xf numFmtId="0" fontId="13" fillId="11" borderId="1" xfId="0" applyFont="1" applyFill="1" applyBorder="1" applyAlignment="1" applyProtection="1">
      <alignment horizontal="center" vertical="center" wrapText="1"/>
    </xf>
    <xf numFmtId="0" fontId="15" fillId="2" borderId="18" xfId="0" applyFont="1" applyFill="1" applyBorder="1" applyAlignment="1" applyProtection="1">
      <alignment vertical="center" wrapText="1"/>
    </xf>
    <xf numFmtId="0" fontId="15" fillId="2" borderId="18" xfId="0" applyFont="1" applyFill="1" applyBorder="1" applyAlignment="1" applyProtection="1">
      <alignment horizontal="center" vertical="top" wrapText="1"/>
    </xf>
    <xf numFmtId="0" fontId="13" fillId="11" borderId="18" xfId="0" applyFont="1" applyFill="1" applyBorder="1" applyAlignment="1" applyProtection="1">
      <alignment horizontal="center" vertical="center" wrapText="1"/>
    </xf>
    <xf numFmtId="0" fontId="13" fillId="6" borderId="18" xfId="0" applyFont="1" applyFill="1" applyBorder="1" applyAlignment="1" applyProtection="1">
      <alignment horizontal="center" vertical="center" wrapText="1"/>
      <protection locked="0"/>
    </xf>
    <xf numFmtId="0" fontId="3" fillId="2" borderId="2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2" fillId="0" borderId="13" xfId="0" applyFont="1" applyBorder="1" applyAlignment="1">
      <alignment vertical="center" wrapText="1"/>
    </xf>
    <xf numFmtId="0" fontId="5" fillId="2" borderId="37" xfId="0" applyFont="1" applyFill="1" applyBorder="1" applyAlignment="1">
      <alignment horizontal="center" vertical="center" wrapText="1"/>
    </xf>
    <xf numFmtId="0" fontId="1" fillId="0" borderId="46" xfId="0" applyFont="1" applyBorder="1" applyAlignment="1">
      <alignment horizontal="center" vertical="center" wrapText="1"/>
    </xf>
    <xf numFmtId="0" fontId="1" fillId="0" borderId="13" xfId="0" applyFont="1" applyBorder="1" applyAlignment="1">
      <alignment horizontal="center" wrapText="1"/>
    </xf>
    <xf numFmtId="0" fontId="1" fillId="0" borderId="13" xfId="0" applyFont="1" applyBorder="1" applyAlignment="1">
      <alignment horizontal="center" vertical="center" wrapText="1"/>
    </xf>
    <xf numFmtId="0" fontId="6" fillId="2" borderId="3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8"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38" fillId="2" borderId="64"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6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7" borderId="0" xfId="0" applyFont="1" applyFill="1" applyAlignment="1">
      <alignment horizontal="center" vertical="center" wrapText="1"/>
    </xf>
    <xf numFmtId="0" fontId="5" fillId="7" borderId="0" xfId="0" applyFont="1" applyFill="1" applyAlignment="1">
      <alignment horizontal="center" vertical="center" wrapText="1"/>
    </xf>
    <xf numFmtId="0" fontId="30" fillId="7" borderId="0" xfId="0" applyFont="1" applyFill="1" applyAlignment="1">
      <alignment horizontal="center" vertical="center" wrapText="1"/>
    </xf>
    <xf numFmtId="0" fontId="4" fillId="0" borderId="3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3" xfId="0" applyFont="1" applyFill="1" applyBorder="1" applyAlignment="1">
      <alignment vertical="center" wrapText="1"/>
    </xf>
    <xf numFmtId="0" fontId="31" fillId="2" borderId="2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1" fillId="2" borderId="52"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30" fillId="2" borderId="13"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9" fillId="2" borderId="21" xfId="0" applyFont="1" applyFill="1" applyBorder="1" applyAlignment="1">
      <alignment horizontal="center" vertical="center" wrapText="1"/>
    </xf>
    <xf numFmtId="0" fontId="25" fillId="2" borderId="0" xfId="0" applyFont="1" applyFill="1" applyBorder="1" applyAlignment="1" applyProtection="1">
      <alignment horizontal="center" vertical="center"/>
    </xf>
    <xf numFmtId="0" fontId="16" fillId="10" borderId="18"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25" fillId="2" borderId="0" xfId="0" applyFont="1" applyFill="1" applyBorder="1" applyAlignment="1" applyProtection="1">
      <alignment horizontal="center" vertical="center"/>
    </xf>
    <xf numFmtId="0" fontId="16" fillId="10" borderId="33" xfId="0" applyFont="1" applyFill="1" applyBorder="1" applyAlignment="1" applyProtection="1">
      <alignment horizontal="center" vertical="center" wrapText="1"/>
    </xf>
    <xf numFmtId="0" fontId="20" fillId="10" borderId="10" xfId="0" applyFont="1" applyFill="1" applyBorder="1" applyAlignment="1" applyProtection="1">
      <alignment horizontal="center" vertical="center" wrapText="1"/>
    </xf>
    <xf numFmtId="0" fontId="23" fillId="0" borderId="0" xfId="0" applyFont="1" applyBorder="1" applyAlignment="1">
      <alignment vertical="center" wrapText="1"/>
    </xf>
    <xf numFmtId="0" fontId="5" fillId="2" borderId="50" xfId="0" applyFont="1" applyFill="1" applyBorder="1" applyAlignment="1">
      <alignment horizontal="center" vertical="center" wrapText="1"/>
    </xf>
    <xf numFmtId="0" fontId="15" fillId="0" borderId="35" xfId="0" applyFont="1" applyBorder="1" applyAlignment="1">
      <alignment horizontal="center" vertical="center" wrapText="1"/>
    </xf>
    <xf numFmtId="0" fontId="21" fillId="10" borderId="32" xfId="0" applyFont="1" applyFill="1" applyBorder="1" applyAlignment="1" applyProtection="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20"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5" fillId="2" borderId="0" xfId="0" applyFont="1" applyFill="1" applyBorder="1" applyAlignment="1" applyProtection="1">
      <alignment horizontal="center" vertical="center"/>
    </xf>
    <xf numFmtId="0" fontId="20" fillId="10" borderId="1"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7" borderId="0" xfId="0" applyFont="1" applyFill="1" applyAlignment="1">
      <alignment horizontal="center" vertical="center" wrapText="1"/>
    </xf>
    <xf numFmtId="0" fontId="6" fillId="2" borderId="5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21" fillId="7" borderId="0" xfId="0" applyFont="1" applyFill="1" applyBorder="1" applyAlignment="1" applyProtection="1">
      <alignment horizontal="center" vertical="center" wrapText="1"/>
    </xf>
    <xf numFmtId="9" fontId="20" fillId="10" borderId="10" xfId="0" applyNumberFormat="1" applyFont="1" applyFill="1" applyBorder="1" applyAlignment="1" applyProtection="1">
      <alignment horizontal="center" vertical="center" wrapText="1"/>
    </xf>
    <xf numFmtId="9" fontId="20" fillId="10" borderId="1" xfId="0" applyNumberFormat="1" applyFont="1" applyFill="1" applyBorder="1" applyAlignment="1" applyProtection="1">
      <alignment horizontal="center" vertical="center" wrapText="1"/>
    </xf>
    <xf numFmtId="0" fontId="23" fillId="0" borderId="48" xfId="0" applyNumberFormat="1" applyFont="1" applyFill="1" applyBorder="1" applyAlignment="1" applyProtection="1">
      <alignment horizontal="center" vertical="center" wrapText="1"/>
    </xf>
    <xf numFmtId="0" fontId="16" fillId="10" borderId="18" xfId="0" applyFont="1" applyFill="1" applyBorder="1" applyAlignment="1" applyProtection="1">
      <alignment horizontal="center" vertical="center" wrapText="1"/>
    </xf>
    <xf numFmtId="0" fontId="16" fillId="10" borderId="34" xfId="0" applyFont="1" applyFill="1" applyBorder="1" applyAlignment="1" applyProtection="1">
      <alignment horizontal="center" vertical="center" wrapText="1"/>
    </xf>
    <xf numFmtId="0" fontId="5" fillId="2" borderId="66"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15" fillId="0" borderId="18"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6" fillId="10" borderId="11" xfId="0" applyFont="1" applyFill="1" applyBorder="1" applyAlignment="1" applyProtection="1">
      <alignment horizontal="center" vertical="center" wrapText="1"/>
    </xf>
    <xf numFmtId="0" fontId="4" fillId="11" borderId="50" xfId="0" applyFont="1" applyFill="1" applyBorder="1" applyAlignment="1">
      <alignment horizontal="center" vertical="center" wrapText="1"/>
    </xf>
    <xf numFmtId="0" fontId="3" fillId="11" borderId="36" xfId="0" applyFont="1" applyFill="1" applyBorder="1" applyAlignment="1">
      <alignment horizontal="center" vertical="center" wrapText="1"/>
    </xf>
    <xf numFmtId="0" fontId="43" fillId="9" borderId="35" xfId="0" applyFont="1" applyFill="1" applyBorder="1" applyAlignment="1">
      <alignment horizontal="center" vertical="center" wrapText="1"/>
    </xf>
    <xf numFmtId="0" fontId="43" fillId="5" borderId="51"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43" fillId="7" borderId="51"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43" fillId="8" borderId="36" xfId="0" applyFont="1" applyFill="1" applyBorder="1" applyAlignment="1">
      <alignment horizontal="center" vertical="center" wrapText="1"/>
    </xf>
    <xf numFmtId="0" fontId="0" fillId="11" borderId="0" xfId="0" applyFont="1" applyFill="1" applyAlignment="1">
      <alignment horizontal="center" vertical="center" wrapText="1"/>
    </xf>
    <xf numFmtId="0" fontId="4" fillId="11" borderId="5" xfId="0" applyFont="1" applyFill="1" applyBorder="1" applyAlignment="1">
      <alignment horizontal="center" vertical="center" wrapText="1"/>
    </xf>
    <xf numFmtId="0" fontId="26" fillId="11" borderId="50" xfId="0" applyFont="1" applyFill="1" applyBorder="1" applyAlignment="1">
      <alignment horizontal="center" vertical="center" wrapText="1"/>
    </xf>
    <xf numFmtId="0" fontId="26" fillId="11" borderId="51" xfId="0" applyFont="1" applyFill="1" applyBorder="1" applyAlignment="1">
      <alignment horizontal="center" vertical="center" wrapText="1"/>
    </xf>
    <xf numFmtId="0" fontId="26" fillId="11" borderId="5" xfId="0" applyFont="1" applyFill="1" applyBorder="1" applyAlignment="1">
      <alignment horizontal="center" vertical="center" wrapText="1"/>
    </xf>
    <xf numFmtId="0" fontId="44" fillId="11" borderId="0" xfId="0" applyFont="1" applyFill="1" applyAlignment="1">
      <alignment horizontal="center" vertical="center" wrapText="1"/>
    </xf>
    <xf numFmtId="0" fontId="44" fillId="0" borderId="0" xfId="0" applyFont="1"/>
    <xf numFmtId="0" fontId="13" fillId="2" borderId="1"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14" fontId="22" fillId="2" borderId="14" xfId="0" applyNumberFormat="1" applyFont="1" applyFill="1" applyBorder="1" applyAlignment="1" applyProtection="1">
      <alignment horizontal="center" vertical="center" wrapText="1"/>
      <protection locked="0"/>
    </xf>
    <xf numFmtId="0" fontId="20" fillId="0" borderId="0" xfId="0" applyFont="1" applyBorder="1" applyAlignment="1">
      <alignment horizontal="left" vertical="top" wrapText="1"/>
    </xf>
    <xf numFmtId="0" fontId="13" fillId="0" borderId="0" xfId="0" applyFont="1" applyBorder="1" applyAlignment="1">
      <alignment vertical="center" wrapText="1"/>
    </xf>
    <xf numFmtId="0" fontId="20" fillId="10" borderId="29" xfId="0" applyFont="1" applyFill="1" applyBorder="1" applyAlignment="1" applyProtection="1">
      <alignment vertical="center" wrapText="1"/>
    </xf>
    <xf numFmtId="0" fontId="16" fillId="11" borderId="0" xfId="0" applyFont="1" applyFill="1" applyBorder="1" applyAlignment="1">
      <alignment vertical="center" wrapText="1"/>
    </xf>
    <xf numFmtId="0" fontId="20" fillId="11" borderId="0" xfId="0" applyFont="1" applyFill="1" applyBorder="1" applyAlignment="1">
      <alignment vertical="center" textRotation="90"/>
    </xf>
    <xf numFmtId="0" fontId="3" fillId="11" borderId="0" xfId="0" applyFont="1" applyFill="1" applyBorder="1" applyAlignment="1">
      <alignment horizontal="center" vertical="center" textRotation="90"/>
    </xf>
    <xf numFmtId="0" fontId="42" fillId="11" borderId="0" xfId="0" applyFont="1" applyFill="1" applyBorder="1" applyAlignment="1">
      <alignment horizontal="center" vertical="center" wrapText="1"/>
    </xf>
    <xf numFmtId="0" fontId="41" fillId="11" borderId="0" xfId="0" applyFont="1" applyFill="1" applyBorder="1" applyAlignment="1">
      <alignment horizontal="center" vertical="center"/>
    </xf>
    <xf numFmtId="0" fontId="0" fillId="11" borderId="0" xfId="0" applyFill="1" applyBorder="1" applyAlignment="1">
      <alignment horizontal="center" vertical="center" textRotation="90"/>
    </xf>
    <xf numFmtId="0" fontId="17" fillId="11" borderId="0" xfId="0" applyFont="1" applyFill="1" applyBorder="1" applyAlignment="1">
      <alignment horizontal="center"/>
    </xf>
    <xf numFmtId="0" fontId="16" fillId="11" borderId="0" xfId="0" applyFont="1" applyFill="1" applyBorder="1" applyAlignment="1">
      <alignment horizontal="center" vertical="center" wrapText="1"/>
    </xf>
    <xf numFmtId="0" fontId="20" fillId="11" borderId="0"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25" fillId="2" borderId="0" xfId="0" applyFont="1" applyFill="1" applyBorder="1" applyAlignment="1" applyProtection="1">
      <alignment horizontal="center" vertical="center"/>
    </xf>
    <xf numFmtId="0" fontId="15" fillId="2" borderId="3" xfId="0" applyFont="1" applyFill="1" applyBorder="1" applyAlignment="1" applyProtection="1">
      <alignment horizontal="center" vertical="center" wrapText="1"/>
      <protection hidden="1"/>
    </xf>
    <xf numFmtId="0" fontId="25" fillId="2" borderId="0" xfId="0" applyFont="1" applyFill="1" applyBorder="1" applyAlignment="1" applyProtection="1">
      <alignment horizontal="center" vertical="center"/>
      <protection hidden="1"/>
    </xf>
    <xf numFmtId="0" fontId="20" fillId="10" borderId="10" xfId="0" applyFont="1" applyFill="1" applyBorder="1" applyAlignment="1" applyProtection="1">
      <alignment horizontal="center" vertical="center" wrapText="1"/>
      <protection hidden="1"/>
    </xf>
    <xf numFmtId="0" fontId="13" fillId="2" borderId="33" xfId="0" applyFont="1" applyFill="1" applyBorder="1" applyAlignment="1" applyProtection="1">
      <alignment horizontal="center" vertical="center" wrapText="1"/>
      <protection locked="0" hidden="1"/>
    </xf>
    <xf numFmtId="0" fontId="13" fillId="2" borderId="18" xfId="0" applyFont="1" applyFill="1" applyBorder="1" applyAlignment="1" applyProtection="1">
      <alignment horizontal="center" vertical="center" wrapText="1"/>
      <protection locked="0"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7"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30" fillId="2" borderId="0" xfId="0" applyFont="1" applyFill="1" applyAlignment="1" applyProtection="1">
      <alignment horizontal="center" vertical="center" wrapText="1"/>
      <protection hidden="1"/>
    </xf>
    <xf numFmtId="9" fontId="20" fillId="10" borderId="10" xfId="0" applyNumberFormat="1"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23" fillId="0" borderId="0" xfId="0" applyFont="1" applyBorder="1" applyAlignment="1" applyProtection="1">
      <alignment vertical="center" wrapText="1"/>
      <protection hidden="1"/>
    </xf>
    <xf numFmtId="0" fontId="20" fillId="10" borderId="10" xfId="0" applyFont="1" applyFill="1" applyBorder="1" applyAlignment="1" applyProtection="1">
      <alignment vertical="center" wrapText="1"/>
      <protection hidden="1"/>
    </xf>
    <xf numFmtId="0" fontId="20" fillId="10" borderId="28" xfId="0" applyFont="1" applyFill="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46" fillId="0" borderId="71" xfId="0" applyFont="1" applyBorder="1" applyAlignment="1">
      <alignment horizontal="center" vertical="center" wrapText="1"/>
    </xf>
    <xf numFmtId="0" fontId="47" fillId="0" borderId="72" xfId="0" applyFont="1" applyBorder="1" applyAlignment="1">
      <alignment horizontal="center" vertical="center" wrapText="1"/>
    </xf>
    <xf numFmtId="0" fontId="46" fillId="0" borderId="73" xfId="0" applyFont="1" applyBorder="1" applyAlignment="1">
      <alignment horizontal="center" vertical="center" wrapText="1"/>
    </xf>
    <xf numFmtId="0" fontId="47" fillId="0" borderId="74" xfId="0" applyFont="1" applyBorder="1" applyAlignment="1">
      <alignment horizontal="center" vertical="center" wrapText="1"/>
    </xf>
    <xf numFmtId="14" fontId="47" fillId="0" borderId="74" xfId="0" applyNumberFormat="1" applyFont="1" applyBorder="1" applyAlignment="1">
      <alignment horizontal="center" vertical="center" wrapText="1"/>
    </xf>
    <xf numFmtId="0" fontId="46" fillId="0" borderId="75" xfId="0" applyFont="1" applyBorder="1" applyAlignment="1">
      <alignment horizontal="center" vertical="center" wrapText="1"/>
    </xf>
    <xf numFmtId="0" fontId="47" fillId="0" borderId="76" xfId="0" applyFont="1" applyBorder="1" applyAlignment="1">
      <alignment horizontal="center" vertical="center" wrapText="1"/>
    </xf>
    <xf numFmtId="0" fontId="48"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48" fillId="0" borderId="73" xfId="0" applyFont="1" applyBorder="1" applyAlignment="1">
      <alignment horizontal="center" vertical="center" wrapText="1"/>
    </xf>
    <xf numFmtId="0" fontId="49" fillId="0" borderId="74" xfId="0" applyFont="1" applyBorder="1" applyAlignment="1">
      <alignment horizontal="center" vertical="center" wrapText="1"/>
    </xf>
    <xf numFmtId="14" fontId="49" fillId="0" borderId="74" xfId="0" applyNumberFormat="1" applyFont="1" applyBorder="1" applyAlignment="1">
      <alignment horizontal="center" vertical="center" wrapText="1"/>
    </xf>
    <xf numFmtId="0" fontId="48"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33"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13" fillId="6" borderId="22" xfId="0" applyFont="1" applyFill="1" applyBorder="1" applyAlignment="1" applyProtection="1">
      <alignment horizontal="center" vertical="center" wrapText="1"/>
      <protection locked="0"/>
    </xf>
    <xf numFmtId="0" fontId="13" fillId="6" borderId="38"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hidden="1"/>
    </xf>
    <xf numFmtId="0" fontId="29" fillId="16" borderId="48" xfId="0" applyFont="1" applyFill="1" applyBorder="1" applyAlignment="1" applyProtection="1">
      <alignment horizontal="center" vertical="center" wrapText="1"/>
      <protection locked="0"/>
    </xf>
    <xf numFmtId="0" fontId="29" fillId="16" borderId="53"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wrapText="1"/>
      <protection hidden="1"/>
    </xf>
    <xf numFmtId="0" fontId="20" fillId="2" borderId="11"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locked="0" hidden="1"/>
    </xf>
    <xf numFmtId="0" fontId="13" fillId="2" borderId="33" xfId="0" applyFont="1" applyFill="1" applyBorder="1" applyAlignment="1" applyProtection="1">
      <alignment horizontal="center" vertical="center" wrapText="1"/>
      <protection locked="0" hidden="1"/>
    </xf>
    <xf numFmtId="0" fontId="13" fillId="2" borderId="18" xfId="0" applyFont="1" applyFill="1" applyBorder="1" applyAlignment="1" applyProtection="1">
      <alignment horizontal="center" vertical="center" wrapText="1"/>
      <protection locked="0" hidden="1"/>
    </xf>
    <xf numFmtId="0" fontId="16" fillId="10" borderId="11" xfId="0" applyFont="1" applyFill="1" applyBorder="1" applyAlignment="1" applyProtection="1">
      <alignment horizontal="center" vertical="center" wrapText="1"/>
    </xf>
    <xf numFmtId="0" fontId="16" fillId="10" borderId="1"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15" fillId="2" borderId="14"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38" fillId="2" borderId="47" xfId="0" applyFont="1" applyFill="1" applyBorder="1" applyAlignment="1">
      <alignment horizontal="center" vertical="center" wrapText="1"/>
    </xf>
    <xf numFmtId="0" fontId="38" fillId="2" borderId="48" xfId="0" applyFont="1" applyFill="1" applyBorder="1" applyAlignment="1">
      <alignment horizontal="center" vertical="center" wrapText="1"/>
    </xf>
    <xf numFmtId="0" fontId="38" fillId="2" borderId="49" xfId="0" applyFont="1" applyFill="1" applyBorder="1" applyAlignment="1">
      <alignment horizontal="center" vertical="center" wrapText="1"/>
    </xf>
    <xf numFmtId="0" fontId="20" fillId="2" borderId="66" xfId="0" applyFont="1" applyFill="1" applyBorder="1" applyAlignment="1" applyProtection="1">
      <alignment horizontal="center" vertical="center" wrapText="1"/>
    </xf>
    <xf numFmtId="0" fontId="20" fillId="0" borderId="40" xfId="0" applyFont="1" applyFill="1" applyBorder="1" applyAlignment="1" applyProtection="1">
      <alignment horizontal="center" vertical="center" wrapText="1"/>
      <protection locked="0"/>
    </xf>
    <xf numFmtId="0" fontId="20" fillId="0" borderId="41"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33"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protection locked="0"/>
    </xf>
    <xf numFmtId="0" fontId="16" fillId="0" borderId="3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9" fontId="16" fillId="0" borderId="11" xfId="0" applyNumberFormat="1"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16" fillId="0" borderId="11" xfId="0" applyFont="1" applyFill="1" applyBorder="1" applyAlignment="1" applyProtection="1">
      <alignment horizontal="center" vertical="center" wrapText="1"/>
    </xf>
    <xf numFmtId="0" fontId="16" fillId="0" borderId="33"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xf>
    <xf numFmtId="0" fontId="23" fillId="0" borderId="33" xfId="0" applyFont="1" applyFill="1" applyBorder="1" applyAlignment="1" applyProtection="1">
      <alignment horizontal="center" vertical="center" wrapText="1"/>
    </xf>
    <xf numFmtId="0" fontId="16" fillId="10" borderId="56" xfId="0" applyFont="1" applyFill="1" applyBorder="1" applyAlignment="1" applyProtection="1">
      <alignment horizontal="center" vertical="center" wrapText="1"/>
    </xf>
    <xf numFmtId="0" fontId="16" fillId="10" borderId="12" xfId="0" applyFont="1" applyFill="1" applyBorder="1" applyAlignment="1" applyProtection="1">
      <alignment horizontal="center" vertical="center" wrapText="1"/>
    </xf>
    <xf numFmtId="0" fontId="16" fillId="10" borderId="57" xfId="0" applyFont="1" applyFill="1" applyBorder="1" applyAlignment="1" applyProtection="1">
      <alignment horizontal="center" vertical="center" wrapText="1"/>
    </xf>
    <xf numFmtId="14" fontId="28"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16" fillId="10" borderId="54" xfId="0" applyFont="1" applyFill="1" applyBorder="1" applyAlignment="1" applyProtection="1">
      <alignment horizontal="center" vertical="center" wrapText="1"/>
    </xf>
    <xf numFmtId="0" fontId="16" fillId="10" borderId="48" xfId="0" applyFont="1" applyFill="1" applyBorder="1" applyAlignment="1" applyProtection="1">
      <alignment horizontal="center" vertical="center" wrapText="1"/>
    </xf>
    <xf numFmtId="0" fontId="17" fillId="12" borderId="48" xfId="0" applyFont="1" applyFill="1" applyBorder="1" applyAlignment="1" applyProtection="1">
      <alignment horizontal="center" vertical="center" wrapText="1"/>
    </xf>
    <xf numFmtId="0" fontId="17" fillId="12" borderId="53" xfId="0" applyFont="1" applyFill="1" applyBorder="1" applyAlignment="1" applyProtection="1">
      <alignment horizontal="center" vertical="center" wrapText="1"/>
    </xf>
    <xf numFmtId="0" fontId="28" fillId="16" borderId="48" xfId="0" applyFont="1" applyFill="1" applyBorder="1" applyAlignment="1" applyProtection="1">
      <alignment horizontal="center" vertical="center"/>
      <protection locked="0"/>
    </xf>
    <xf numFmtId="0" fontId="28" fillId="16" borderId="53" xfId="0" applyFont="1" applyFill="1" applyBorder="1" applyAlignment="1" applyProtection="1">
      <alignment horizontal="center" vertical="center"/>
      <protection locked="0"/>
    </xf>
    <xf numFmtId="0" fontId="16" fillId="10" borderId="52" xfId="0" applyFont="1" applyFill="1" applyBorder="1" applyAlignment="1" applyProtection="1">
      <alignment horizontal="center" vertical="center" wrapText="1"/>
    </xf>
    <xf numFmtId="0" fontId="16" fillId="10" borderId="20" xfId="0" applyFont="1" applyFill="1" applyBorder="1" applyAlignment="1" applyProtection="1">
      <alignment horizontal="center" vertical="center" wrapText="1"/>
    </xf>
    <xf numFmtId="0" fontId="21" fillId="10" borderId="56" xfId="0" applyFont="1" applyFill="1" applyBorder="1" applyAlignment="1" applyProtection="1">
      <alignment horizontal="center" vertical="center" wrapText="1"/>
    </xf>
    <xf numFmtId="0" fontId="21" fillId="10" borderId="12" xfId="0" applyFont="1" applyFill="1" applyBorder="1" applyAlignment="1" applyProtection="1">
      <alignment horizontal="center" vertical="center" wrapText="1"/>
    </xf>
    <xf numFmtId="0" fontId="21" fillId="10" borderId="58" xfId="0" applyFont="1" applyFill="1" applyBorder="1" applyAlignment="1" applyProtection="1">
      <alignment horizontal="center" vertical="center" wrapText="1"/>
    </xf>
    <xf numFmtId="0" fontId="16" fillId="10" borderId="8" xfId="0" applyFont="1" applyFill="1" applyBorder="1" applyAlignment="1" applyProtection="1">
      <alignment horizontal="center" vertical="center" wrapText="1"/>
    </xf>
    <xf numFmtId="0" fontId="16" fillId="10" borderId="6" xfId="0" applyFont="1" applyFill="1" applyBorder="1" applyAlignment="1" applyProtection="1">
      <alignment horizontal="center" vertical="center" wrapText="1"/>
    </xf>
    <xf numFmtId="0" fontId="16" fillId="10" borderId="67" xfId="0" applyFont="1" applyFill="1" applyBorder="1" applyAlignment="1" applyProtection="1">
      <alignment horizontal="center" vertical="center" wrapText="1"/>
    </xf>
    <xf numFmtId="0" fontId="16" fillId="10" borderId="40" xfId="0" applyFont="1" applyFill="1" applyBorder="1" applyAlignment="1" applyProtection="1">
      <alignment horizontal="center" vertical="center" wrapText="1"/>
    </xf>
    <xf numFmtId="0" fontId="16" fillId="10" borderId="45" xfId="0" applyFont="1" applyFill="1" applyBorder="1" applyAlignment="1" applyProtection="1">
      <alignment horizontal="center" vertical="center" wrapText="1"/>
    </xf>
    <xf numFmtId="10" fontId="16" fillId="0" borderId="11"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28" fillId="10" borderId="54" xfId="0" applyFont="1" applyFill="1" applyBorder="1" applyAlignment="1" applyProtection="1">
      <alignment horizontal="center" vertical="center" wrapText="1"/>
    </xf>
    <xf numFmtId="0" fontId="28" fillId="10" borderId="48" xfId="0" applyFont="1" applyFill="1" applyBorder="1" applyAlignment="1" applyProtection="1">
      <alignment horizontal="center" vertical="center" wrapText="1"/>
    </xf>
    <xf numFmtId="0" fontId="16" fillId="10" borderId="31" xfId="0" applyFont="1" applyFill="1" applyBorder="1" applyAlignment="1" applyProtection="1">
      <alignment horizontal="center" vertical="center" wrapText="1"/>
    </xf>
    <xf numFmtId="0" fontId="16" fillId="10" borderId="1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protection locked="0"/>
    </xf>
    <xf numFmtId="0" fontId="13" fillId="2" borderId="3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6" fillId="10" borderId="3" xfId="0" applyFont="1" applyFill="1" applyBorder="1" applyAlignment="1" applyProtection="1">
      <alignment horizontal="center" vertical="center" wrapText="1"/>
    </xf>
    <xf numFmtId="0" fontId="16" fillId="10" borderId="23" xfId="0" applyFont="1" applyFill="1" applyBorder="1" applyAlignment="1" applyProtection="1">
      <alignment horizontal="center" vertical="center" wrapText="1"/>
    </xf>
    <xf numFmtId="0" fontId="16" fillId="10" borderId="28" xfId="0" applyFont="1" applyFill="1" applyBorder="1" applyAlignment="1" applyProtection="1">
      <alignment horizontal="center" vertical="center" wrapText="1"/>
    </xf>
    <xf numFmtId="0" fontId="16" fillId="10" borderId="24" xfId="0" applyFont="1" applyFill="1" applyBorder="1" applyAlignment="1" applyProtection="1">
      <alignment horizontal="center" vertical="center" wrapText="1"/>
    </xf>
    <xf numFmtId="0" fontId="16" fillId="10" borderId="9" xfId="0" applyFont="1" applyFill="1" applyBorder="1" applyAlignment="1" applyProtection="1">
      <alignment horizontal="center" vertical="center" wrapText="1"/>
    </xf>
    <xf numFmtId="0" fontId="20" fillId="10" borderId="31" xfId="0" applyFont="1" applyFill="1" applyBorder="1" applyAlignment="1" applyProtection="1">
      <alignment horizontal="center" vertical="center" wrapText="1"/>
    </xf>
    <xf numFmtId="0" fontId="20" fillId="10" borderId="32" xfId="0" applyFont="1" applyFill="1" applyBorder="1" applyAlignment="1" applyProtection="1">
      <alignment horizontal="center" vertical="center" wrapText="1"/>
    </xf>
    <xf numFmtId="0" fontId="20" fillId="10" borderId="22" xfId="0" applyFont="1" applyFill="1" applyBorder="1" applyAlignment="1" applyProtection="1">
      <alignment horizontal="center" vertical="center" wrapText="1"/>
    </xf>
    <xf numFmtId="0" fontId="20" fillId="10" borderId="43" xfId="0" applyFont="1" applyFill="1" applyBorder="1" applyAlignment="1" applyProtection="1">
      <alignment horizontal="center" vertical="center" wrapText="1"/>
    </xf>
    <xf numFmtId="0" fontId="20" fillId="10" borderId="38" xfId="0" applyFont="1" applyFill="1" applyBorder="1" applyAlignment="1" applyProtection="1">
      <alignment horizontal="center" vertical="center" wrapText="1"/>
    </xf>
    <xf numFmtId="0" fontId="20" fillId="10" borderId="2" xfId="0" applyFont="1" applyFill="1" applyBorder="1" applyAlignment="1" applyProtection="1">
      <alignment horizontal="center" vertical="center" wrapText="1"/>
    </xf>
    <xf numFmtId="0" fontId="38" fillId="2" borderId="11" xfId="0" applyFont="1" applyFill="1" applyBorder="1" applyAlignment="1" applyProtection="1">
      <alignment horizontal="center" vertical="center" wrapText="1"/>
      <protection locked="0"/>
    </xf>
    <xf numFmtId="0" fontId="16" fillId="0" borderId="18"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protection locked="0"/>
    </xf>
    <xf numFmtId="0" fontId="20" fillId="0" borderId="70" xfId="0" applyFont="1" applyFill="1" applyBorder="1" applyAlignment="1" applyProtection="1">
      <alignment horizontal="center" vertical="center" wrapText="1"/>
      <protection locked="0"/>
    </xf>
    <xf numFmtId="0" fontId="28" fillId="10" borderId="47" xfId="0" applyFont="1" applyFill="1" applyBorder="1" applyAlignment="1" applyProtection="1">
      <alignment horizontal="center" vertical="center"/>
    </xf>
    <xf numFmtId="0" fontId="28" fillId="10" borderId="48" xfId="0" applyFont="1" applyFill="1" applyBorder="1" applyAlignment="1" applyProtection="1">
      <alignment horizontal="center" vertical="center"/>
    </xf>
    <xf numFmtId="0" fontId="20" fillId="2" borderId="69" xfId="0" applyFont="1" applyFill="1" applyBorder="1" applyAlignment="1" applyProtection="1">
      <alignment horizontal="center" vertical="center" wrapText="1"/>
    </xf>
    <xf numFmtId="0" fontId="20" fillId="2" borderId="68"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3" fillId="11" borderId="11" xfId="0" applyFont="1" applyFill="1" applyBorder="1" applyAlignment="1" applyProtection="1">
      <alignment horizontal="center" vertical="center" wrapText="1"/>
      <protection locked="0"/>
    </xf>
    <xf numFmtId="0" fontId="4" fillId="11" borderId="33" xfId="0" applyFont="1" applyFill="1" applyBorder="1" applyAlignment="1" applyProtection="1">
      <alignment horizontal="center" vertical="center" wrapText="1"/>
      <protection locked="0"/>
    </xf>
    <xf numFmtId="0" fontId="4" fillId="11" borderId="1" xfId="0" applyFont="1" applyFill="1" applyBorder="1" applyAlignment="1" applyProtection="1">
      <alignment horizontal="center" vertical="center" wrapText="1"/>
      <protection locked="0"/>
    </xf>
    <xf numFmtId="0" fontId="15" fillId="11"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40" fillId="2" borderId="47" xfId="0" applyFont="1" applyFill="1" applyBorder="1" applyAlignment="1">
      <alignment horizontal="center" vertical="center" wrapText="1"/>
    </xf>
    <xf numFmtId="0" fontId="40" fillId="2" borderId="49" xfId="0" applyFont="1" applyFill="1" applyBorder="1" applyAlignment="1">
      <alignment horizontal="center" vertical="center" wrapText="1"/>
    </xf>
    <xf numFmtId="0" fontId="13" fillId="2" borderId="18"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17" fillId="2"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10" borderId="2" xfId="0" applyFont="1" applyFill="1" applyBorder="1" applyAlignment="1" applyProtection="1">
      <alignment horizontal="center" vertical="center" wrapText="1"/>
    </xf>
    <xf numFmtId="0" fontId="15" fillId="2" borderId="3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xf>
    <xf numFmtId="0" fontId="33" fillId="17" borderId="47" xfId="0" applyFont="1" applyFill="1" applyBorder="1" applyAlignment="1" applyProtection="1">
      <alignment horizontal="left" vertical="center"/>
    </xf>
    <xf numFmtId="0" fontId="33" fillId="17" borderId="48" xfId="0" applyFont="1" applyFill="1" applyBorder="1" applyAlignment="1" applyProtection="1">
      <alignment horizontal="left" vertical="center"/>
    </xf>
    <xf numFmtId="0" fontId="14" fillId="2" borderId="0" xfId="0" applyFont="1" applyFill="1" applyBorder="1" applyAlignment="1" applyProtection="1">
      <alignment horizontal="left" vertical="center" wrapText="1"/>
    </xf>
    <xf numFmtId="0" fontId="16" fillId="10" borderId="15" xfId="0" applyFont="1" applyFill="1" applyBorder="1" applyAlignment="1" applyProtection="1">
      <alignment horizontal="center" vertical="center" wrapText="1"/>
    </xf>
    <xf numFmtId="0" fontId="34" fillId="12" borderId="48" xfId="0" applyFont="1" applyFill="1" applyBorder="1" applyAlignment="1" applyProtection="1">
      <alignment horizontal="center" vertical="center" wrapText="1"/>
    </xf>
    <xf numFmtId="0" fontId="17" fillId="12" borderId="48" xfId="0" applyNumberFormat="1" applyFont="1" applyFill="1" applyBorder="1" applyAlignment="1" applyProtection="1">
      <alignment horizontal="center" vertical="center"/>
    </xf>
    <xf numFmtId="0" fontId="17" fillId="12" borderId="53" xfId="0" applyNumberFormat="1"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16" fillId="10" borderId="19" xfId="0" applyFont="1" applyFill="1" applyBorder="1" applyAlignment="1" applyProtection="1">
      <alignment horizontal="center" vertical="center" wrapText="1"/>
    </xf>
    <xf numFmtId="0" fontId="33" fillId="17" borderId="54" xfId="0" applyFont="1" applyFill="1" applyBorder="1" applyAlignment="1" applyProtection="1">
      <alignment horizontal="center" vertical="center" wrapText="1"/>
    </xf>
    <xf numFmtId="0" fontId="33" fillId="17" borderId="48" xfId="0" applyFont="1" applyFill="1" applyBorder="1" applyAlignment="1" applyProtection="1">
      <alignment horizontal="center" vertical="center" wrapText="1"/>
    </xf>
    <xf numFmtId="0" fontId="16" fillId="10" borderId="21" xfId="0" applyFont="1" applyFill="1" applyBorder="1" applyAlignment="1" applyProtection="1">
      <alignment horizontal="center" vertical="center" wrapText="1"/>
    </xf>
    <xf numFmtId="0" fontId="16" fillId="10" borderId="13" xfId="0" applyFont="1" applyFill="1" applyBorder="1" applyAlignment="1" applyProtection="1">
      <alignment horizontal="center" vertical="center" wrapText="1"/>
    </xf>
    <xf numFmtId="0" fontId="15" fillId="2" borderId="42" xfId="0" applyFont="1" applyFill="1" applyBorder="1" applyAlignment="1" applyProtection="1">
      <alignment horizontal="center" vertical="center" wrapText="1"/>
      <protection locked="0"/>
    </xf>
    <xf numFmtId="0" fontId="15" fillId="2" borderId="59" xfId="0" applyFont="1" applyFill="1" applyBorder="1" applyAlignment="1" applyProtection="1">
      <alignment horizontal="center" vertical="center" wrapText="1"/>
      <protection locked="0"/>
    </xf>
    <xf numFmtId="0" fontId="15" fillId="2" borderId="46"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6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6" fillId="10" borderId="61" xfId="0" applyFont="1" applyFill="1" applyBorder="1" applyAlignment="1" applyProtection="1">
      <alignment horizontal="center" vertical="center" wrapText="1"/>
    </xf>
    <xf numFmtId="0" fontId="16" fillId="10" borderId="62"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wrapText="1"/>
      <protection locked="0"/>
    </xf>
    <xf numFmtId="0" fontId="15" fillId="6" borderId="2" xfId="0" applyFont="1" applyFill="1" applyBorder="1" applyAlignment="1" applyProtection="1">
      <alignment horizontal="center" vertical="center" wrapText="1"/>
      <protection locked="0"/>
    </xf>
    <xf numFmtId="0" fontId="20" fillId="2" borderId="46"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center" vertical="center" wrapText="1"/>
      <protection locked="0"/>
    </xf>
    <xf numFmtId="0" fontId="13" fillId="6" borderId="18" xfId="0"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9" fontId="15" fillId="6" borderId="1" xfId="1" applyNumberFormat="1" applyFont="1" applyFill="1" applyBorder="1" applyAlignment="1" applyProtection="1">
      <alignment horizontal="center" vertical="center" wrapText="1"/>
      <protection locked="0"/>
    </xf>
    <xf numFmtId="0" fontId="15" fillId="6" borderId="2" xfId="1" applyNumberFormat="1"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6" borderId="14" xfId="1" applyNumberFormat="1" applyFont="1" applyFill="1" applyBorder="1" applyAlignment="1" applyProtection="1">
      <alignment horizontal="center" vertical="center" wrapText="1"/>
      <protection locked="0"/>
    </xf>
    <xf numFmtId="0" fontId="15" fillId="6" borderId="14" xfId="0" applyFont="1" applyFill="1" applyBorder="1" applyAlignment="1" applyProtection="1">
      <alignment horizontal="center" vertical="center" wrapText="1"/>
      <protection locked="0"/>
    </xf>
    <xf numFmtId="0" fontId="15" fillId="6" borderId="1" xfId="1"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xf>
    <xf numFmtId="0" fontId="16" fillId="2" borderId="54" xfId="0" applyFont="1" applyFill="1" applyBorder="1" applyAlignment="1" applyProtection="1">
      <alignment horizontal="center" vertical="center" wrapText="1"/>
    </xf>
    <xf numFmtId="0" fontId="16" fillId="2" borderId="48" xfId="0" applyFont="1" applyFill="1" applyBorder="1" applyAlignment="1" applyProtection="1">
      <alignment horizontal="center" vertical="center" wrapText="1"/>
    </xf>
    <xf numFmtId="0" fontId="15" fillId="12" borderId="54" xfId="0" applyNumberFormat="1" applyFont="1" applyFill="1" applyBorder="1" applyAlignment="1" applyProtection="1">
      <alignment horizontal="center" vertical="center" wrapText="1"/>
    </xf>
    <xf numFmtId="0" fontId="15" fillId="12" borderId="48" xfId="0" applyNumberFormat="1" applyFont="1" applyFill="1" applyBorder="1" applyAlignment="1" applyProtection="1">
      <alignment horizontal="center" vertical="center" wrapText="1"/>
    </xf>
    <xf numFmtId="0" fontId="15" fillId="12" borderId="53" xfId="0" applyNumberFormat="1" applyFont="1" applyFill="1" applyBorder="1" applyAlignment="1" applyProtection="1">
      <alignment horizontal="center" vertical="center" wrapText="1"/>
    </xf>
    <xf numFmtId="0" fontId="23" fillId="0" borderId="48" xfId="0" applyNumberFormat="1" applyFont="1" applyFill="1" applyBorder="1" applyAlignment="1" applyProtection="1">
      <alignment horizontal="center" vertical="center" wrapText="1"/>
    </xf>
    <xf numFmtId="0" fontId="23" fillId="0" borderId="53" xfId="0" applyNumberFormat="1" applyFont="1" applyFill="1" applyBorder="1" applyAlignment="1" applyProtection="1">
      <alignment horizontal="center" vertical="center" wrapText="1"/>
    </xf>
    <xf numFmtId="0" fontId="27" fillId="12" borderId="48"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25" fillId="2" borderId="47" xfId="0" applyFont="1" applyFill="1" applyBorder="1" applyAlignment="1" applyProtection="1">
      <alignment horizontal="center" vertical="center"/>
    </xf>
    <xf numFmtId="0" fontId="25" fillId="2" borderId="53" xfId="0" applyFont="1" applyFill="1" applyBorder="1" applyAlignment="1" applyProtection="1">
      <alignment horizontal="center" vertical="center"/>
    </xf>
    <xf numFmtId="0" fontId="27" fillId="12" borderId="54" xfId="0" applyFont="1" applyFill="1" applyBorder="1" applyAlignment="1" applyProtection="1">
      <alignment horizontal="center" vertical="center"/>
    </xf>
    <xf numFmtId="0" fontId="27" fillId="12" borderId="53" xfId="0" applyFont="1" applyFill="1" applyBorder="1" applyAlignment="1" applyProtection="1">
      <alignment horizontal="center" vertical="center"/>
    </xf>
    <xf numFmtId="0" fontId="25" fillId="2" borderId="54" xfId="0" applyFont="1" applyFill="1" applyBorder="1" applyAlignment="1" applyProtection="1">
      <alignment horizontal="center" vertical="center" wrapText="1"/>
    </xf>
    <xf numFmtId="0" fontId="25" fillId="2" borderId="48" xfId="0" applyFont="1" applyFill="1" applyBorder="1" applyAlignment="1" applyProtection="1">
      <alignment horizontal="center" vertical="center" wrapText="1"/>
    </xf>
    <xf numFmtId="0" fontId="25" fillId="0" borderId="48" xfId="0" applyFont="1" applyFill="1" applyBorder="1" applyAlignment="1" applyProtection="1">
      <alignment horizontal="center" vertical="center"/>
    </xf>
    <xf numFmtId="0" fontId="16" fillId="10" borderId="16" xfId="0" applyFont="1" applyFill="1" applyBorder="1" applyAlignment="1" applyProtection="1">
      <alignment horizontal="center" vertical="center" wrapText="1"/>
    </xf>
    <xf numFmtId="0" fontId="16" fillId="10" borderId="18" xfId="0" applyFont="1" applyFill="1" applyBorder="1" applyAlignment="1" applyProtection="1">
      <alignment horizontal="center" vertical="center" wrapText="1"/>
    </xf>
    <xf numFmtId="14" fontId="16" fillId="7" borderId="48" xfId="0" applyNumberFormat="1" applyFont="1" applyFill="1" applyBorder="1" applyAlignment="1" applyProtection="1">
      <alignment horizontal="center" vertical="center" wrapText="1"/>
      <protection locked="0"/>
    </xf>
    <xf numFmtId="0" fontId="16" fillId="7" borderId="49" xfId="0" applyFont="1" applyFill="1" applyBorder="1" applyAlignment="1" applyProtection="1">
      <alignment horizontal="center" vertical="center" wrapText="1"/>
      <protection locked="0"/>
    </xf>
    <xf numFmtId="10" fontId="15" fillId="6" borderId="1" xfId="1" applyNumberFormat="1" applyFont="1" applyFill="1" applyBorder="1" applyAlignment="1" applyProtection="1">
      <alignment horizontal="center" vertical="center" wrapText="1"/>
      <protection locked="0"/>
    </xf>
    <xf numFmtId="9" fontId="15" fillId="6" borderId="1" xfId="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16" fillId="10" borderId="34" xfId="0" applyFont="1" applyFill="1" applyBorder="1" applyAlignment="1" applyProtection="1">
      <alignment horizontal="center" vertical="center" wrapText="1"/>
    </xf>
    <xf numFmtId="0" fontId="16" fillId="10" borderId="30" xfId="0" applyFont="1" applyFill="1" applyBorder="1" applyAlignment="1" applyProtection="1">
      <alignment horizontal="center" vertical="center" wrapText="1"/>
    </xf>
    <xf numFmtId="0" fontId="13" fillId="6" borderId="22" xfId="0" applyFont="1" applyFill="1" applyBorder="1" applyAlignment="1" applyProtection="1">
      <alignment horizontal="center" vertical="center" wrapText="1"/>
      <protection locked="0"/>
    </xf>
    <xf numFmtId="0" fontId="13" fillId="6" borderId="38" xfId="0"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xf>
    <xf numFmtId="0" fontId="16" fillId="10" borderId="37"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xf>
    <xf numFmtId="0" fontId="20" fillId="2" borderId="45" xfId="0" applyFont="1" applyFill="1" applyBorder="1" applyAlignment="1" applyProtection="1">
      <alignment horizontal="center" vertical="center" wrapText="1"/>
    </xf>
    <xf numFmtId="0" fontId="20"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20" fillId="0" borderId="9" xfId="0" applyFont="1" applyBorder="1" applyAlignment="1">
      <alignment horizontal="center" vertical="top" wrapText="1"/>
    </xf>
    <xf numFmtId="0" fontId="20" fillId="0" borderId="27" xfId="0" applyFont="1" applyBorder="1" applyAlignment="1">
      <alignment horizontal="center" vertical="top" wrapText="1"/>
    </xf>
    <xf numFmtId="0" fontId="20" fillId="0" borderId="34" xfId="0" applyFont="1" applyBorder="1" applyAlignment="1">
      <alignment horizontal="center" vertical="top" wrapText="1"/>
    </xf>
    <xf numFmtId="0" fontId="20" fillId="0" borderId="8" xfId="0" applyFont="1" applyBorder="1" applyAlignment="1">
      <alignment horizontal="center" wrapText="1"/>
    </xf>
    <xf numFmtId="0" fontId="20" fillId="0" borderId="6" xfId="0" applyFont="1" applyBorder="1" applyAlignment="1">
      <alignment horizontal="center" wrapText="1"/>
    </xf>
    <xf numFmtId="0" fontId="20" fillId="0" borderId="23" xfId="0" applyFont="1" applyBorder="1" applyAlignment="1">
      <alignment horizontal="center" vertical="top" wrapText="1"/>
    </xf>
    <xf numFmtId="0" fontId="20" fillId="0" borderId="29" xfId="0" applyFont="1" applyBorder="1" applyAlignment="1">
      <alignment horizontal="center" vertical="top" wrapText="1"/>
    </xf>
    <xf numFmtId="0" fontId="17" fillId="0" borderId="0" xfId="0" applyFont="1" applyBorder="1" applyAlignment="1">
      <alignment horizontal="center"/>
    </xf>
    <xf numFmtId="0" fontId="17" fillId="0" borderId="26" xfId="0" applyFont="1" applyBorder="1" applyAlignment="1">
      <alignment horizontal="center"/>
    </xf>
    <xf numFmtId="0" fontId="20" fillId="0" borderId="26" xfId="0" applyFont="1" applyBorder="1" applyAlignment="1">
      <alignment horizontal="center" vertical="top" wrapText="1"/>
    </xf>
    <xf numFmtId="0" fontId="20" fillId="0" borderId="0" xfId="0" applyFont="1" applyBorder="1" applyAlignment="1">
      <alignment horizontal="center" vertical="center" wrapText="1"/>
    </xf>
    <xf numFmtId="0" fontId="19" fillId="0" borderId="0" xfId="0" applyFont="1" applyBorder="1" applyAlignment="1">
      <alignment horizontal="justify" vertical="top" wrapText="1"/>
    </xf>
    <xf numFmtId="0" fontId="20"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Border="1" applyAlignment="1">
      <alignment horizontal="left" vertical="top" wrapText="1"/>
    </xf>
    <xf numFmtId="0" fontId="20" fillId="0" borderId="30" xfId="0" applyFont="1" applyBorder="1" applyAlignment="1">
      <alignment horizontal="center" vertical="top" wrapText="1"/>
    </xf>
    <xf numFmtId="0" fontId="17" fillId="0" borderId="9" xfId="0" applyFont="1" applyBorder="1" applyAlignment="1">
      <alignment horizontal="center"/>
    </xf>
    <xf numFmtId="0" fontId="17" fillId="0" borderId="27" xfId="0" applyFont="1" applyBorder="1" applyAlignment="1">
      <alignment horizontal="center"/>
    </xf>
    <xf numFmtId="0" fontId="17" fillId="0" borderId="34" xfId="0" applyFont="1" applyBorder="1" applyAlignment="1">
      <alignment horizontal="center"/>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top" wrapText="1"/>
    </xf>
    <xf numFmtId="0" fontId="24" fillId="0" borderId="27"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24" fillId="0" borderId="31" xfId="0" applyFont="1" applyBorder="1" applyAlignment="1">
      <alignment horizontal="center"/>
    </xf>
    <xf numFmtId="0" fontId="24" fillId="0" borderId="17" xfId="0" applyFont="1" applyBorder="1" applyAlignment="1">
      <alignment horizontal="center"/>
    </xf>
    <xf numFmtId="0" fontId="24" fillId="0" borderId="32" xfId="0" applyFont="1" applyBorder="1" applyAlignment="1">
      <alignment horizont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20" fillId="0" borderId="4" xfId="0" applyFont="1" applyBorder="1" applyAlignment="1">
      <alignment horizontal="center" vertical="top" wrapText="1"/>
    </xf>
    <xf numFmtId="0" fontId="17" fillId="0" borderId="4" xfId="0" applyFont="1" applyBorder="1" applyAlignment="1">
      <alignment horizontal="center" vertical="top" wrapText="1"/>
    </xf>
    <xf numFmtId="0" fontId="20" fillId="0" borderId="8"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3" fillId="0" borderId="3" xfId="0" applyFont="1" applyBorder="1" applyAlignment="1">
      <alignment horizontal="left" vertical="center"/>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3" fillId="11" borderId="0" xfId="0" applyFont="1" applyFill="1" applyBorder="1" applyAlignment="1">
      <alignment horizontal="center" vertical="center" wrapText="1"/>
    </xf>
    <xf numFmtId="0" fontId="45" fillId="11" borderId="0" xfId="0" applyFont="1" applyFill="1" applyBorder="1" applyAlignment="1">
      <alignment horizontal="center" vertical="center" wrapText="1"/>
    </xf>
    <xf numFmtId="0" fontId="17" fillId="0" borderId="25" xfId="0" applyFont="1" applyFill="1" applyBorder="1" applyAlignment="1">
      <alignment horizontal="center"/>
    </xf>
    <xf numFmtId="0" fontId="17" fillId="0" borderId="26" xfId="0" applyFont="1" applyFill="1" applyBorder="1" applyAlignment="1">
      <alignment horizontal="center"/>
    </xf>
    <xf numFmtId="0" fontId="17" fillId="0" borderId="5" xfId="0" applyFont="1" applyFill="1" applyBorder="1" applyAlignment="1">
      <alignment horizontal="center"/>
    </xf>
    <xf numFmtId="0" fontId="35" fillId="12" borderId="28"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0"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0" fillId="0" borderId="25" xfId="0" applyFont="1" applyBorder="1" applyAlignment="1">
      <alignment horizontal="center" vertical="top" wrapText="1"/>
    </xf>
    <xf numFmtId="0" fontId="20" fillId="0" borderId="5" xfId="0" applyFont="1" applyBorder="1" applyAlignment="1">
      <alignment horizontal="center" vertical="top" wrapText="1"/>
    </xf>
    <xf numFmtId="0" fontId="9" fillId="0" borderId="23"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20" fillId="9" borderId="2"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7" fillId="0" borderId="0" xfId="0" applyFont="1" applyAlignment="1">
      <alignment horizontal="center"/>
    </xf>
    <xf numFmtId="0" fontId="6" fillId="11" borderId="0" xfId="0" applyFont="1" applyFill="1" applyBorder="1" applyAlignment="1">
      <alignment horizontal="center" vertical="center"/>
    </xf>
    <xf numFmtId="0" fontId="3" fillId="11" borderId="0" xfId="0" applyFont="1" applyFill="1" applyBorder="1" applyAlignment="1">
      <alignment horizontal="center" vertical="center" textRotation="90"/>
    </xf>
    <xf numFmtId="0" fontId="20" fillId="11" borderId="0" xfId="0" applyFont="1" applyFill="1" applyBorder="1" applyAlignment="1">
      <alignment horizontal="center" vertical="center" wrapText="1"/>
    </xf>
    <xf numFmtId="0" fontId="4" fillId="11" borderId="50" xfId="0" applyFont="1" applyFill="1" applyBorder="1" applyAlignment="1">
      <alignment horizontal="center" vertical="center" wrapText="1"/>
    </xf>
    <xf numFmtId="0" fontId="4" fillId="11" borderId="36" xfId="0" applyFont="1" applyFill="1" applyBorder="1" applyAlignment="1">
      <alignment horizontal="center" vertical="center" wrapText="1"/>
    </xf>
    <xf numFmtId="0" fontId="4" fillId="11" borderId="2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26" fillId="11" borderId="50" xfId="0" applyFont="1" applyFill="1" applyBorder="1" applyAlignment="1">
      <alignment horizontal="center" vertical="center" wrapText="1"/>
    </xf>
    <xf numFmtId="0" fontId="26" fillId="11" borderId="36" xfId="0" applyFont="1" applyFill="1" applyBorder="1" applyAlignment="1">
      <alignment horizontal="center" vertical="center" wrapText="1"/>
    </xf>
    <xf numFmtId="0" fontId="25" fillId="11" borderId="47" xfId="0" applyFont="1" applyFill="1" applyBorder="1" applyAlignment="1">
      <alignment horizontal="center" vertical="center" wrapText="1"/>
    </xf>
    <xf numFmtId="0" fontId="25" fillId="11" borderId="48" xfId="0" applyFont="1" applyFill="1" applyBorder="1" applyAlignment="1">
      <alignment horizontal="center" vertical="center" wrapText="1"/>
    </xf>
    <xf numFmtId="0" fontId="25" fillId="11" borderId="49" xfId="0" applyFont="1" applyFill="1" applyBorder="1" applyAlignment="1">
      <alignment horizontal="center" vertical="center" wrapText="1"/>
    </xf>
    <xf numFmtId="0" fontId="3" fillId="11" borderId="50" xfId="0" applyFont="1" applyFill="1" applyBorder="1" applyAlignment="1">
      <alignment horizontal="left" vertical="center" wrapText="1"/>
    </xf>
    <xf numFmtId="0" fontId="3" fillId="11" borderId="35" xfId="0" applyFont="1" applyFill="1" applyBorder="1" applyAlignment="1">
      <alignment horizontal="left" vertical="center" wrapText="1"/>
    </xf>
    <xf numFmtId="0" fontId="3" fillId="11" borderId="2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50" xfId="0" applyFont="1" applyFill="1" applyBorder="1" applyAlignment="1">
      <alignment horizontal="center" vertical="center" wrapText="1"/>
    </xf>
    <xf numFmtId="0" fontId="3" fillId="11" borderId="36" xfId="0" applyFont="1" applyFill="1" applyBorder="1" applyAlignment="1">
      <alignment horizontal="center" vertical="center" wrapText="1"/>
    </xf>
    <xf numFmtId="0" fontId="45" fillId="11" borderId="50" xfId="0" applyFont="1" applyFill="1" applyBorder="1" applyAlignment="1">
      <alignment horizontal="center" vertical="center" wrapText="1"/>
    </xf>
    <xf numFmtId="0" fontId="45" fillId="11" borderId="36" xfId="0" applyFont="1" applyFill="1" applyBorder="1" applyAlignment="1">
      <alignment horizontal="center" vertical="center" wrapText="1"/>
    </xf>
    <xf numFmtId="0" fontId="20" fillId="11" borderId="8"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3" fillId="11" borderId="20"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45" fillId="11" borderId="20" xfId="0" applyFont="1" applyFill="1" applyBorder="1" applyAlignment="1">
      <alignment horizontal="center" vertical="center" wrapText="1"/>
    </xf>
    <xf numFmtId="0" fontId="45" fillId="11" borderId="2"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20" fillId="11" borderId="6" xfId="0" applyFont="1" applyFill="1" applyBorder="1" applyAlignment="1">
      <alignment horizontal="right" vertical="center" wrapText="1"/>
    </xf>
  </cellXfs>
  <cellStyles count="2">
    <cellStyle name="Normal" xfId="0" builtinId="0"/>
    <cellStyle name="Porcentaje" xfId="1" builtinId="5"/>
  </cellStyles>
  <dxfs count="442">
    <dxf>
      <font>
        <color rgb="FF9C0006"/>
      </font>
      <fill>
        <patternFill>
          <bgColor rgb="FFFFC7CE"/>
        </patternFill>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darkTrellis"/>
      </fill>
    </dxf>
    <dxf>
      <fill>
        <patternFill patternType="darkTrellis"/>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darkTrellis"/>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6BA42C"/>
      <color rgb="FFFFCC00"/>
      <color rgb="FFFF5050"/>
      <color rgb="FFFFFFCC"/>
      <color rgb="FFBCE292"/>
      <color rgb="FFFF9F9F"/>
      <color rgb="FFF3FFF4"/>
      <color rgb="FFE8FEE9"/>
      <color rgb="FFFEE8E8"/>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48</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76</xdr:row>
      <xdr:rowOff>137319</xdr:rowOff>
    </xdr:from>
    <xdr:to>
      <xdr:col>11</xdr:col>
      <xdr:colOff>1309688</xdr:colOff>
      <xdr:row>80</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76</xdr:row>
      <xdr:rowOff>89695</xdr:rowOff>
    </xdr:from>
    <xdr:to>
      <xdr:col>13</xdr:col>
      <xdr:colOff>107155</xdr:colOff>
      <xdr:row>80</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76</xdr:row>
      <xdr:rowOff>159883</xdr:rowOff>
    </xdr:from>
    <xdr:to>
      <xdr:col>10</xdr:col>
      <xdr:colOff>952500</xdr:colOff>
      <xdr:row>80</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81</xdr:row>
      <xdr:rowOff>89694</xdr:rowOff>
    </xdr:from>
    <xdr:to>
      <xdr:col>12</xdr:col>
      <xdr:colOff>530793</xdr:colOff>
      <xdr:row>86</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13</xdr:col>
      <xdr:colOff>238125</xdr:colOff>
      <xdr:row>76</xdr:row>
      <xdr:rowOff>111125</xdr:rowOff>
    </xdr:from>
    <xdr:to>
      <xdr:col>13</xdr:col>
      <xdr:colOff>1558348</xdr:colOff>
      <xdr:row>80</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78</xdr:row>
      <xdr:rowOff>158750</xdr:rowOff>
    </xdr:from>
    <xdr:to>
      <xdr:col>17</xdr:col>
      <xdr:colOff>963037</xdr:colOff>
      <xdr:row>82</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78</xdr:row>
      <xdr:rowOff>152400</xdr:rowOff>
    </xdr:from>
    <xdr:to>
      <xdr:col>18</xdr:col>
      <xdr:colOff>210128</xdr:colOff>
      <xdr:row>82</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78</xdr:row>
      <xdr:rowOff>133350</xdr:rowOff>
    </xdr:from>
    <xdr:to>
      <xdr:col>14</xdr:col>
      <xdr:colOff>886836</xdr:colOff>
      <xdr:row>82</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83</xdr:row>
      <xdr:rowOff>19050</xdr:rowOff>
    </xdr:from>
    <xdr:to>
      <xdr:col>17</xdr:col>
      <xdr:colOff>1628775</xdr:colOff>
      <xdr:row>88</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79</xdr:row>
      <xdr:rowOff>11906</xdr:rowOff>
    </xdr:from>
    <xdr:to>
      <xdr:col>26</xdr:col>
      <xdr:colOff>1070192</xdr:colOff>
      <xdr:row>82</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5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5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5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5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6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6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6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6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6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6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6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6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6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6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6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6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6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6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6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6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6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1048415"/>
  <sheetViews>
    <sheetView topLeftCell="A68" zoomScale="70" zoomScaleNormal="70" zoomScaleSheetLayoutView="130" workbookViewId="0">
      <selection activeCell="H71" sqref="H71:H73"/>
    </sheetView>
  </sheetViews>
  <sheetFormatPr baseColWidth="10" defaultColWidth="11.42578125" defaultRowHeight="12.75" x14ac:dyDescent="0.2"/>
  <cols>
    <col min="1" max="1" width="6" style="3" customWidth="1"/>
    <col min="2" max="2" width="13.85546875" style="3" customWidth="1"/>
    <col min="3" max="3" width="37.42578125" style="3" customWidth="1"/>
    <col min="4" max="5" width="15.7109375" style="3" customWidth="1"/>
    <col min="6" max="6" width="35" style="3" customWidth="1"/>
    <col min="7" max="7" width="14.85546875" style="4" customWidth="1"/>
    <col min="8" max="8" width="30" style="4" customWidth="1"/>
    <col min="9" max="9" width="28.7109375" style="4" customWidth="1"/>
    <col min="10" max="10" width="22.5703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6.140625" style="4" hidden="1" customWidth="1"/>
    <col min="18" max="18" width="5.85546875" style="4" hidden="1" customWidth="1"/>
    <col min="19" max="19" width="8" style="4" hidden="1" customWidth="1"/>
    <col min="20" max="20" width="25" style="4" customWidth="1"/>
    <col min="21" max="21" width="6" style="4" hidden="1" customWidth="1"/>
    <col min="22" max="22" width="10.42578125" style="316" hidden="1" customWidth="1"/>
    <col min="23" max="23" width="11.7109375" style="316" hidden="1" customWidth="1"/>
    <col min="24" max="24" width="16.140625" style="4" customWidth="1"/>
    <col min="25" max="25" width="13.7109375" style="4" customWidth="1"/>
    <col min="26" max="26" width="6" style="316" hidden="1" customWidth="1"/>
    <col min="27" max="27" width="6.140625" style="316" hidden="1" customWidth="1"/>
    <col min="28" max="28" width="8.85546875" style="316" hidden="1" customWidth="1"/>
    <col min="29" max="29" width="16.85546875" style="4" customWidth="1"/>
    <col min="30" max="30" width="14.85546875" style="4" customWidth="1"/>
    <col min="31" max="31" width="5" style="316" hidden="1" customWidth="1"/>
    <col min="32" max="32" width="6.140625" style="316" hidden="1" customWidth="1"/>
    <col min="33" max="33" width="5.5703125" style="316" hidden="1" customWidth="1"/>
    <col min="34" max="34" width="15.85546875" style="4" customWidth="1"/>
    <col min="35" max="35" width="15.7109375" style="4" customWidth="1"/>
    <col min="36" max="36" width="6.5703125" style="316" hidden="1" customWidth="1"/>
    <col min="37" max="37" width="5.42578125" style="316" hidden="1" customWidth="1"/>
    <col min="38" max="38" width="10" style="316" hidden="1" customWidth="1"/>
    <col min="39" max="39" width="11.7109375" style="4" customWidth="1"/>
    <col min="40" max="40" width="9.140625" style="4" hidden="1" customWidth="1"/>
    <col min="41" max="41" width="18.140625" style="45" customWidth="1"/>
    <col min="42" max="42" width="15.140625" style="4" customWidth="1"/>
    <col min="43" max="43" width="14.28515625" style="4" customWidth="1"/>
    <col min="44" max="44" width="25.5703125" style="4" customWidth="1"/>
    <col min="45" max="45" width="19.28515625" style="4" customWidth="1"/>
    <col min="46" max="46" width="18" style="61" customWidth="1"/>
    <col min="47" max="47" width="22.140625" style="61" customWidth="1"/>
    <col min="48" max="48" width="15.7109375" style="61" customWidth="1"/>
    <col min="49" max="49" width="22.140625" style="61" customWidth="1"/>
    <col min="50" max="50" width="28.42578125" style="61" customWidth="1"/>
    <col min="51" max="51" width="17" style="61" customWidth="1"/>
    <col min="52" max="52" width="11.42578125" style="61"/>
    <col min="53" max="53" width="15.140625" style="61" customWidth="1"/>
    <col min="54" max="55" width="11.42578125" style="61"/>
    <col min="56" max="56" width="25.140625" style="3" customWidth="1"/>
    <col min="57" max="59" width="11.42578125" style="3"/>
    <col min="60" max="60" width="12.7109375" style="3" customWidth="1"/>
    <col min="61" max="61" width="12.5703125" style="3" customWidth="1"/>
    <col min="62" max="16384" width="11.42578125" style="3"/>
  </cols>
  <sheetData>
    <row r="1" spans="1:58" s="1" customFormat="1" ht="18.75" customHeight="1" x14ac:dyDescent="0.2">
      <c r="A1" s="104"/>
      <c r="B1" s="105"/>
      <c r="C1" s="105"/>
      <c r="D1" s="105"/>
      <c r="E1" s="105"/>
      <c r="F1" s="105"/>
      <c r="G1" s="105"/>
      <c r="H1" s="105"/>
      <c r="I1" s="97"/>
      <c r="J1" s="97"/>
      <c r="K1" s="97"/>
      <c r="L1" s="97"/>
      <c r="M1" s="97"/>
      <c r="N1" s="97"/>
      <c r="O1" s="97"/>
      <c r="P1" s="97"/>
      <c r="Q1" s="97"/>
      <c r="R1" s="97"/>
      <c r="S1" s="97"/>
      <c r="T1" s="97"/>
      <c r="U1" s="97"/>
      <c r="V1" s="311"/>
      <c r="W1" s="311"/>
      <c r="X1" s="97"/>
      <c r="Y1" s="97"/>
      <c r="Z1" s="311"/>
      <c r="AA1" s="311"/>
      <c r="AB1" s="311"/>
      <c r="AC1" s="97"/>
      <c r="AD1" s="97"/>
      <c r="AE1" s="311"/>
      <c r="AF1" s="311"/>
      <c r="AG1" s="311"/>
      <c r="AH1" s="97"/>
      <c r="AI1" s="97"/>
      <c r="AJ1" s="311"/>
      <c r="AK1" s="311"/>
      <c r="AL1" s="311"/>
      <c r="AM1" s="97"/>
      <c r="AN1" s="97"/>
      <c r="AO1" s="257"/>
      <c r="AP1" s="97"/>
      <c r="AQ1" s="418"/>
      <c r="AR1" s="140"/>
      <c r="AS1" s="140"/>
      <c r="AT1" s="106"/>
      <c r="AU1" s="107"/>
      <c r="AV1" s="335" t="s">
        <v>67</v>
      </c>
      <c r="AW1" s="336" t="s">
        <v>66</v>
      </c>
      <c r="AZ1" s="53"/>
      <c r="BA1" s="53"/>
      <c r="BB1" s="53"/>
      <c r="BC1" s="53"/>
    </row>
    <row r="2" spans="1:58" s="1" customFormat="1" ht="18.75" customHeight="1" x14ac:dyDescent="0.2">
      <c r="A2" s="108"/>
      <c r="B2" s="29"/>
      <c r="C2" s="29"/>
      <c r="D2" s="29"/>
      <c r="E2" s="29"/>
      <c r="F2" s="29"/>
      <c r="G2" s="29"/>
      <c r="H2" s="29"/>
      <c r="I2" s="421" t="s">
        <v>69</v>
      </c>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19"/>
      <c r="AR2" s="141"/>
      <c r="AS2" s="141"/>
      <c r="AT2" s="51"/>
      <c r="AU2" s="52"/>
      <c r="AV2" s="337" t="s">
        <v>513</v>
      </c>
      <c r="AW2" s="338">
        <v>7</v>
      </c>
      <c r="AZ2" s="53"/>
      <c r="BA2" s="53"/>
      <c r="BB2" s="53"/>
      <c r="BC2" s="53"/>
    </row>
    <row r="3" spans="1:58" s="1" customFormat="1" ht="18.75" customHeight="1" x14ac:dyDescent="0.2">
      <c r="A3" s="108"/>
      <c r="B3" s="29"/>
      <c r="C3" s="29"/>
      <c r="D3" s="29"/>
      <c r="E3" s="29"/>
      <c r="F3" s="29"/>
      <c r="G3" s="29"/>
      <c r="H3" s="29"/>
      <c r="I3" s="421" t="s">
        <v>52</v>
      </c>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19"/>
      <c r="AR3" s="141"/>
      <c r="AS3" s="141"/>
      <c r="AT3" s="51"/>
      <c r="AU3" s="52"/>
      <c r="AV3" s="337" t="s">
        <v>514</v>
      </c>
      <c r="AW3" s="339">
        <v>43756</v>
      </c>
      <c r="AZ3" s="53"/>
      <c r="BA3" s="53"/>
      <c r="BB3" s="53"/>
      <c r="BC3" s="53"/>
    </row>
    <row r="4" spans="1:58" s="1" customFormat="1" ht="19.5" customHeight="1" thickBot="1" x14ac:dyDescent="0.25">
      <c r="A4" s="109"/>
      <c r="B4" s="110"/>
      <c r="C4" s="110"/>
      <c r="D4" s="110"/>
      <c r="E4" s="110"/>
      <c r="F4" s="110"/>
      <c r="G4" s="110"/>
      <c r="H4" s="110"/>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0"/>
      <c r="AR4" s="142"/>
      <c r="AS4" s="142"/>
      <c r="AT4" s="111" t="str">
        <f>IF(J6=AZ1048381,BA1048381,IF(J6=BD1048390,BE1048390,IF(J6=AZ1048382,BA1048382,IF(J6=AZ1048383,BA1048383,IF(J6=AZ1048384,BA1048384,IF(J6=AZ1048385,BA1048385,IF(J6=AZ1048386,BA1048386,IF(J6=AZ1048387,BA1048387,IF(J6=AZ1048389,BA1048389,"")))))))))</f>
        <v/>
      </c>
      <c r="AU4" s="112"/>
      <c r="AV4" s="340" t="s">
        <v>515</v>
      </c>
      <c r="AW4" s="341" t="s">
        <v>516</v>
      </c>
      <c r="AZ4" s="53"/>
      <c r="BA4" s="53"/>
      <c r="BB4" s="53"/>
      <c r="BC4" s="53"/>
    </row>
    <row r="5" spans="1:58" s="1" customFormat="1" ht="19.5" customHeight="1" thickBot="1" x14ac:dyDescent="0.25">
      <c r="A5" s="28"/>
      <c r="B5" s="29"/>
      <c r="C5" s="29"/>
      <c r="D5" s="29"/>
      <c r="E5" s="29"/>
      <c r="F5" s="29"/>
      <c r="G5" s="29"/>
      <c r="H5" s="29"/>
      <c r="I5" s="84"/>
      <c r="J5" s="84"/>
      <c r="K5" s="84"/>
      <c r="L5" s="84"/>
      <c r="M5" s="84"/>
      <c r="N5" s="84"/>
      <c r="O5" s="84"/>
      <c r="P5" s="84"/>
      <c r="Q5" s="310"/>
      <c r="R5" s="310"/>
      <c r="S5" s="310"/>
      <c r="T5" s="84"/>
      <c r="U5" s="243"/>
      <c r="V5" s="312"/>
      <c r="W5" s="312"/>
      <c r="X5" s="243"/>
      <c r="Y5" s="243"/>
      <c r="Z5" s="312"/>
      <c r="AA5" s="312"/>
      <c r="AB5" s="312"/>
      <c r="AC5" s="240"/>
      <c r="AD5" s="240"/>
      <c r="AE5" s="312"/>
      <c r="AF5" s="312"/>
      <c r="AG5" s="312"/>
      <c r="AH5" s="240"/>
      <c r="AI5" s="84"/>
      <c r="AJ5" s="312"/>
      <c r="AK5" s="312"/>
      <c r="AL5" s="312"/>
      <c r="AM5" s="84"/>
      <c r="AN5" s="310"/>
      <c r="AO5" s="255"/>
      <c r="AP5" s="84"/>
      <c r="AQ5" s="103"/>
      <c r="AR5" s="123"/>
      <c r="AS5" s="123"/>
      <c r="AT5" s="51"/>
      <c r="AU5" s="52"/>
      <c r="AV5" s="52"/>
      <c r="AW5" s="137"/>
      <c r="AX5" s="137"/>
      <c r="AY5" s="138"/>
      <c r="AZ5" s="53"/>
      <c r="BA5" s="53"/>
      <c r="BB5" s="53"/>
      <c r="BC5" s="53"/>
    </row>
    <row r="6" spans="1:58" s="1" customFormat="1" ht="50.25" customHeight="1" thickBot="1" x14ac:dyDescent="0.25">
      <c r="A6" s="479" t="s">
        <v>160</v>
      </c>
      <c r="B6" s="480"/>
      <c r="C6" s="440" t="s">
        <v>154</v>
      </c>
      <c r="D6" s="440"/>
      <c r="E6" s="441"/>
      <c r="F6" s="455" t="str">
        <f>IF($C$6=$A$1048372,$H$1048372, IF($C$6=$A$1048374,$H$1048373,$H$1048374))</f>
        <v>UNIDAD ORGANIZACIONALQUE DILIGENCIA EL MAPA DE RIESGO</v>
      </c>
      <c r="G6" s="456"/>
      <c r="H6" s="456"/>
      <c r="I6" s="456"/>
      <c r="J6" s="359" t="s">
        <v>166</v>
      </c>
      <c r="K6" s="359"/>
      <c r="L6" s="359"/>
      <c r="M6" s="359"/>
      <c r="N6" s="359"/>
      <c r="O6" s="359"/>
      <c r="P6" s="359"/>
      <c r="Q6" s="359"/>
      <c r="R6" s="359"/>
      <c r="S6" s="359"/>
      <c r="T6" s="359"/>
      <c r="U6" s="359"/>
      <c r="V6" s="359"/>
      <c r="W6" s="359"/>
      <c r="X6" s="359"/>
      <c r="Y6" s="359"/>
      <c r="Z6" s="359"/>
      <c r="AA6" s="359"/>
      <c r="AB6" s="359"/>
      <c r="AC6" s="359"/>
      <c r="AD6" s="359"/>
      <c r="AE6" s="359"/>
      <c r="AF6" s="359"/>
      <c r="AG6" s="359"/>
      <c r="AH6" s="360"/>
      <c r="AI6" s="436" t="s">
        <v>304</v>
      </c>
      <c r="AJ6" s="437"/>
      <c r="AK6" s="437"/>
      <c r="AL6" s="437"/>
      <c r="AM6" s="437"/>
      <c r="AN6" s="437"/>
      <c r="AO6" s="437"/>
      <c r="AP6" s="437"/>
      <c r="AQ6" s="438" t="str">
        <f>IF($J$6=BD1048372,BE1048372,IF($J$6=BD1048373,BE1048373,IF($J$6=$BD$1048393,$BE$1048393,IF($J$6=BD1048374,BE1048374,IF($J$6=BD1048375,BE1048375,IF($J$6=BD1048376,BE1048376,IF($J$6=BD1048377,BE1048377,IF($J$6=BD1048378,BE1048378,IF($J$6=BD1048379,BE1048379,IF($J$6=BD1048380,BE1048380,IF($J$6=BD1048381,BE1048381,IF($J$6=BD1048382,BE1048382,IF($J$6=BD1048383,BE1048383,IF($J$6=BD1048384,BE1048384,IF($J$6=BD1048385,BE1048385,IF($J$6=BD1048397,BE1048397,IF($J$6=BD1048386,BE1048386,IF($J$6=BD1048387,BE1048387,IF($J$6=BD1048388,BE1048388,IF($J$6=BD1048389,BE1048389,IF($J$6=AZ1048381,BA1048381,IF($J$6=BD1048390,BE1048390,IF($J$6=AZ1048382,BA1048382,IF($J$6=AZ1048383,BA1048383,IF($J$6=AZ1048384,BA1048384,IF($J$6=AZ1048385,BA1048385,IF($J$6=AZ1048386,BA1048386,IF($J$6=AZ1048387,BA1048387,IF($J$6=AZ1048389,BA1048389,IF(J6=BD1048391,BE1048391,IF(J6=BD1048392,BE1048392,IF(J6=BD1048394,BE1048394,IF(J6=BD1048395,BE1048395,IF(J6=BD1048396,BE1048396,IF(J6=BD1048401,BE1048401,IF(J6=BD1048399,BE1048399,IF(J6=BD1048398,BE1048398,IF(J6=BD1048400,BE1048400,IF(J6=BD1048402,BE1048402,IF(J6=BD1048403,BE1048403,IF($J$6=BB1048372,BA1048372,IF($J$6=BB1048373,BA1048373,IF($J$6=BB1048374,BA1048374,IF($J$6=BB1048375,BA1048375,IF($J$6=BB1048376,BA1048376,IF($J$6=BB1048377,BA1048377,IF($J$6=BB1048378,BA1048378,IF($J$6=AZ1048388,BA1048388,""))))))))))))))))))))))))))))))))))))))))))))))))</f>
        <v>FRANCISCO ANTORIO URIBE GOMEZ</v>
      </c>
      <c r="AR6" s="438"/>
      <c r="AS6" s="438"/>
      <c r="AT6" s="438"/>
      <c r="AU6" s="439"/>
      <c r="AV6" s="135" t="s">
        <v>53</v>
      </c>
      <c r="AW6" s="128">
        <v>43784</v>
      </c>
      <c r="AZ6" s="53"/>
      <c r="BA6" s="53"/>
      <c r="BB6" s="53"/>
      <c r="BC6" s="53"/>
    </row>
    <row r="7" spans="1:58" s="1" customFormat="1" ht="18" customHeight="1" thickBot="1" x14ac:dyDescent="0.25">
      <c r="A7" s="434"/>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5"/>
      <c r="AY7" s="435"/>
      <c r="AZ7" s="53"/>
      <c r="BA7" s="53"/>
      <c r="BB7" s="53"/>
      <c r="BC7" s="53"/>
    </row>
    <row r="8" spans="1:58" s="1" customFormat="1" ht="34.5" customHeight="1" x14ac:dyDescent="0.2">
      <c r="A8" s="447" t="s">
        <v>54</v>
      </c>
      <c r="B8" s="442" t="s">
        <v>305</v>
      </c>
      <c r="C8" s="443"/>
      <c r="D8" s="431" t="s">
        <v>77</v>
      </c>
      <c r="E8" s="432"/>
      <c r="F8" s="432"/>
      <c r="G8" s="432"/>
      <c r="H8" s="432"/>
      <c r="I8" s="432"/>
      <c r="J8" s="433"/>
      <c r="K8" s="431" t="s">
        <v>78</v>
      </c>
      <c r="L8" s="432"/>
      <c r="M8" s="432"/>
      <c r="N8" s="432"/>
      <c r="O8" s="432"/>
      <c r="P8" s="466" t="s">
        <v>73</v>
      </c>
      <c r="Q8" s="462"/>
      <c r="R8" s="462"/>
      <c r="S8" s="462"/>
      <c r="T8" s="432"/>
      <c r="U8" s="432"/>
      <c r="V8" s="432"/>
      <c r="W8" s="432"/>
      <c r="X8" s="432"/>
      <c r="Y8" s="432"/>
      <c r="Z8" s="432"/>
      <c r="AA8" s="432"/>
      <c r="AB8" s="432"/>
      <c r="AC8" s="432"/>
      <c r="AD8" s="432"/>
      <c r="AE8" s="432"/>
      <c r="AF8" s="432"/>
      <c r="AG8" s="432"/>
      <c r="AH8" s="432"/>
      <c r="AI8" s="432"/>
      <c r="AJ8" s="432"/>
      <c r="AK8" s="432"/>
      <c r="AL8" s="432"/>
      <c r="AM8" s="432"/>
      <c r="AN8" s="432"/>
      <c r="AO8" s="433"/>
      <c r="AP8" s="462" t="s">
        <v>74</v>
      </c>
      <c r="AQ8" s="463"/>
      <c r="AR8" s="444" t="s">
        <v>33</v>
      </c>
      <c r="AS8" s="445"/>
      <c r="AT8" s="444" t="s">
        <v>79</v>
      </c>
      <c r="AU8" s="445"/>
      <c r="AV8" s="445"/>
      <c r="AW8" s="446"/>
      <c r="AX8" s="131"/>
      <c r="AY8" s="131"/>
      <c r="AZ8" s="53"/>
      <c r="BA8" s="53"/>
      <c r="BB8" s="53"/>
      <c r="BC8" s="53"/>
    </row>
    <row r="9" spans="1:58" s="85" customFormat="1" ht="36" customHeight="1" x14ac:dyDescent="0.2">
      <c r="A9" s="448"/>
      <c r="B9" s="450" t="s">
        <v>313</v>
      </c>
      <c r="C9" s="374" t="s">
        <v>306</v>
      </c>
      <c r="D9" s="374" t="s">
        <v>314</v>
      </c>
      <c r="E9" s="374" t="s">
        <v>315</v>
      </c>
      <c r="F9" s="374" t="s">
        <v>31</v>
      </c>
      <c r="G9" s="374" t="s">
        <v>72</v>
      </c>
      <c r="H9" s="374" t="s">
        <v>4</v>
      </c>
      <c r="I9" s="374" t="s">
        <v>0</v>
      </c>
      <c r="J9" s="374" t="s">
        <v>32</v>
      </c>
      <c r="K9" s="374" t="s">
        <v>5</v>
      </c>
      <c r="L9" s="274"/>
      <c r="M9" s="374" t="s">
        <v>6</v>
      </c>
      <c r="N9" s="274"/>
      <c r="O9" s="457" t="s">
        <v>330</v>
      </c>
      <c r="P9" s="469" t="s">
        <v>492</v>
      </c>
      <c r="Q9" s="470"/>
      <c r="R9" s="470"/>
      <c r="S9" s="470"/>
      <c r="T9" s="471"/>
      <c r="U9" s="472" t="s">
        <v>491</v>
      </c>
      <c r="V9" s="472"/>
      <c r="W9" s="472"/>
      <c r="X9" s="472"/>
      <c r="Y9" s="472"/>
      <c r="Z9" s="472"/>
      <c r="AA9" s="472"/>
      <c r="AB9" s="472"/>
      <c r="AC9" s="472"/>
      <c r="AD9" s="472"/>
      <c r="AE9" s="472"/>
      <c r="AF9" s="472"/>
      <c r="AG9" s="472"/>
      <c r="AH9" s="472"/>
      <c r="AI9" s="472"/>
      <c r="AJ9" s="472"/>
      <c r="AK9" s="472"/>
      <c r="AL9" s="472"/>
      <c r="AM9" s="472"/>
      <c r="AN9" s="467" t="s">
        <v>473</v>
      </c>
      <c r="AO9" s="468"/>
      <c r="AP9" s="464"/>
      <c r="AQ9" s="465"/>
      <c r="AR9" s="54" t="s">
        <v>474</v>
      </c>
      <c r="AS9" s="54" t="s">
        <v>335</v>
      </c>
      <c r="AT9" s="54" t="s">
        <v>70</v>
      </c>
      <c r="AU9" s="54" t="s">
        <v>71</v>
      </c>
      <c r="AV9" s="55" t="s">
        <v>329</v>
      </c>
      <c r="AW9" s="56" t="s">
        <v>319</v>
      </c>
      <c r="AX9" s="132"/>
      <c r="AY9" s="132"/>
      <c r="AZ9" s="57"/>
      <c r="BA9" s="57"/>
      <c r="BB9" s="57"/>
      <c r="BC9" s="57"/>
    </row>
    <row r="10" spans="1:58" s="242" customFormat="1" ht="75" customHeight="1" x14ac:dyDescent="0.2">
      <c r="A10" s="449"/>
      <c r="B10" s="451"/>
      <c r="C10" s="375"/>
      <c r="D10" s="375"/>
      <c r="E10" s="375"/>
      <c r="F10" s="375"/>
      <c r="G10" s="375"/>
      <c r="H10" s="375"/>
      <c r="I10" s="375"/>
      <c r="J10" s="375"/>
      <c r="K10" s="375"/>
      <c r="L10" s="274"/>
      <c r="M10" s="375"/>
      <c r="N10" s="274"/>
      <c r="O10" s="458"/>
      <c r="P10" s="469" t="s">
        <v>486</v>
      </c>
      <c r="Q10" s="470"/>
      <c r="R10" s="471"/>
      <c r="S10" s="266">
        <v>0.6</v>
      </c>
      <c r="T10" s="23" t="s">
        <v>381</v>
      </c>
      <c r="U10" s="265">
        <v>0.05</v>
      </c>
      <c r="V10" s="313"/>
      <c r="W10" s="313"/>
      <c r="X10" s="245" t="s">
        <v>489</v>
      </c>
      <c r="Y10" s="245" t="s">
        <v>387</v>
      </c>
      <c r="Z10" s="322">
        <v>0.15</v>
      </c>
      <c r="AA10" s="313"/>
      <c r="AB10" s="313"/>
      <c r="AC10" s="245" t="s">
        <v>490</v>
      </c>
      <c r="AD10" s="245" t="s">
        <v>485</v>
      </c>
      <c r="AE10" s="322">
        <v>0.1</v>
      </c>
      <c r="AF10" s="313"/>
      <c r="AG10" s="313"/>
      <c r="AH10" s="245" t="s">
        <v>493</v>
      </c>
      <c r="AI10" s="256" t="s">
        <v>382</v>
      </c>
      <c r="AJ10" s="322">
        <v>0.1</v>
      </c>
      <c r="AK10" s="327"/>
      <c r="AL10" s="328"/>
      <c r="AM10" s="296" t="s">
        <v>472</v>
      </c>
      <c r="AN10" s="256" t="s">
        <v>380</v>
      </c>
      <c r="AO10" s="256" t="s">
        <v>384</v>
      </c>
      <c r="AP10" s="249" t="s">
        <v>331</v>
      </c>
      <c r="AQ10" s="244" t="s">
        <v>379</v>
      </c>
      <c r="AR10" s="24"/>
      <c r="AS10" s="24"/>
      <c r="AT10" s="24"/>
      <c r="AU10" s="54"/>
      <c r="AV10" s="55"/>
      <c r="AW10" s="56"/>
      <c r="AX10" s="132"/>
      <c r="AY10" s="264"/>
      <c r="AZ10" s="57"/>
      <c r="BA10" s="57"/>
      <c r="BB10" s="57"/>
      <c r="BC10" s="57"/>
    </row>
    <row r="11" spans="1:58" s="85" customFormat="1" ht="65.099999999999994" customHeight="1" x14ac:dyDescent="0.2">
      <c r="A11" s="482">
        <v>1</v>
      </c>
      <c r="B11" s="408" t="s">
        <v>171</v>
      </c>
      <c r="C11" s="411" t="str">
        <f>IF(B11=$B$1048372,$C$1048372,IF(B11=$B$1048373,$C$1048373,IF(B11=$B$1048374,$C$1048374,IF(B11=$B$1048375,$C$1048375,IF(B11=$B$1048376,$C$1048376,IF(B11=$B$1048377,$C$1048377,IF(B11=$B$1048378,$C$1048378,IF(B11=$B$1048379,$C$1048379,IF(B11=$B$1048380,$C$1048380,IF(B11=$B$1048381,$C$1048381,IF(B11=$B$1048384,$C$1048384,IF(B11=$B$1048385,$C$1048385,IF(B11=$B$1048386,$C$1048386,IF(B11=$B$1048387,$C$1048387,IF(B11=$B$1048388,$C$1048388,IF(B11=$B$1048389,$C$1048389,IF(B11=$B$1048390,$C$1048390," ")))))))))))))))))</f>
        <v>Administrar y ejecutar los recursos de la institución generando en los procesos mayor eficiencia y eficacia para dar una respuesta oportuna a los servicios demandados en el cumplimiento de las funciones misionales.</v>
      </c>
      <c r="D11" s="88" t="s">
        <v>317</v>
      </c>
      <c r="E11" s="88" t="s">
        <v>41</v>
      </c>
      <c r="F11" s="90" t="s">
        <v>519</v>
      </c>
      <c r="G11" s="376" t="s">
        <v>115</v>
      </c>
      <c r="H11" s="473" t="s">
        <v>520</v>
      </c>
      <c r="I11" s="426" t="s">
        <v>521</v>
      </c>
      <c r="J11" s="376" t="s">
        <v>522</v>
      </c>
      <c r="K11" s="388" t="s">
        <v>152</v>
      </c>
      <c r="L11" s="392">
        <f t="shared" ref="L11:L14" si="0">IF(K11="ALTA",5,IF(K11="MEDIO ALTA",4,IF(K11="MEDIA",3,IF(K11="MEDIO BAJA",2,IF(K11="BAJA",1,0)))))</f>
        <v>2</v>
      </c>
      <c r="M11" s="388" t="s">
        <v>142</v>
      </c>
      <c r="N11" s="392">
        <f>IF(M11="ALTO",5,IF(M11="MEDIO ALTO",4,IF(M11="MEDIO",3,IF(M11="MEDIO BAJO",2,IF(M11="BAJO",1,0)))))</f>
        <v>3</v>
      </c>
      <c r="O11" s="392">
        <f>N11*L11</f>
        <v>6</v>
      </c>
      <c r="P11" s="250" t="s">
        <v>386</v>
      </c>
      <c r="Q11" s="251">
        <f>IF(P11=$P$1048376,1,IF(P11=$P$1048372,5,IF(P11=$P$1048373,4,IF(P11=$P$1048374,3,IF(P11=$P$1048375,2,0)))))</f>
        <v>1</v>
      </c>
      <c r="R11" s="363">
        <f>ROUND(AVERAGEIF(Q11:Q13,"&gt;0"),0)</f>
        <v>1</v>
      </c>
      <c r="S11" s="365">
        <f>R11*$S$10</f>
        <v>0.6</v>
      </c>
      <c r="T11" s="25" t="s">
        <v>523</v>
      </c>
      <c r="U11" s="459">
        <f>IF(P11="No_existen",5*$U$10,V11*$U$10)</f>
        <v>0.2</v>
      </c>
      <c r="V11" s="371">
        <f>ROUND(AVERAGEIF(W11:W13,"&gt;0"),0)</f>
        <v>4</v>
      </c>
      <c r="W11" s="314">
        <f>IF(X11=$X$1048374,1,IF(X11=$X$1048373,2,IF(X11=$X$1048372,4,IF(P11="No_existen",5,0))))</f>
        <v>4</v>
      </c>
      <c r="X11" s="25" t="s">
        <v>389</v>
      </c>
      <c r="Y11" s="25"/>
      <c r="Z11" s="371">
        <f>IF(P11="No_existen",5*$Z$10,AA11*$Z$10)</f>
        <v>0.15</v>
      </c>
      <c r="AA11" s="363">
        <f>ROUND(AVERAGEIF(AB11:AB13,"&gt;0"),0)</f>
        <v>1</v>
      </c>
      <c r="AB11" s="308">
        <f>IF(AC11=$AD$1048373,1,IF(AC11=$AD$1048372,4,IF(P11="No_existen",5,0)))</f>
        <v>1</v>
      </c>
      <c r="AC11" s="273" t="s">
        <v>366</v>
      </c>
      <c r="AD11" s="273" t="s">
        <v>525</v>
      </c>
      <c r="AE11" s="371">
        <f>IF(P11="No_existen",5*$AE$10,AF11*$AE$10)</f>
        <v>0.1</v>
      </c>
      <c r="AF11" s="363">
        <f>ROUND(AVERAGEIF(AG11:AG13,"&gt;0"),0)</f>
        <v>1</v>
      </c>
      <c r="AG11" s="308">
        <f>IF(AH11=$AH$1048372,1,IF(AH11=$AH$1048373,4,IF(P11="No_existen",5,0)))</f>
        <v>1</v>
      </c>
      <c r="AH11" s="273" t="s">
        <v>363</v>
      </c>
      <c r="AI11" s="273" t="s">
        <v>373</v>
      </c>
      <c r="AJ11" s="371">
        <f>IF(P11="No_existen",5*$AJ$10,AK11*$AJ$10)</f>
        <v>0.1</v>
      </c>
      <c r="AK11" s="363">
        <f>ROUND(AVERAGEIF(AL11:AL13,"&gt;0"),0)</f>
        <v>1</v>
      </c>
      <c r="AL11" s="308">
        <f>IF(AM11="Preventivo",1,IF(AM11="Detectivo",4, IF(P11="No_existen",5,0)))</f>
        <v>1</v>
      </c>
      <c r="AM11" s="273" t="s">
        <v>526</v>
      </c>
      <c r="AN11" s="363">
        <f>ROUND(SUM(S11,Z11,U11,AE11,AJ11),1)</f>
        <v>1.2</v>
      </c>
      <c r="AO11" s="361" t="str">
        <f>IF(AN11&lt;1.5,"FUERTE",IF(AND(AN11&gt;=1.5,AN11&lt;2.5),"ACEPTABLE",IF(AN11&gt;=5,"INEXISTENTE","DÉBIL")))</f>
        <v>FUERTE</v>
      </c>
      <c r="AP11" s="429">
        <f>IF(O11=0,0,ROUND((O11*AN11),0))</f>
        <v>7</v>
      </c>
      <c r="AQ11" s="423" t="str">
        <f>IF(AP11&gt;=40,"GRAVE", IF(AP11&lt;=3, "LEVE", "MODERADO"))</f>
        <v>MODERADO</v>
      </c>
      <c r="AR11" s="414" t="s">
        <v>527</v>
      </c>
      <c r="AS11" s="417">
        <v>0.85</v>
      </c>
      <c r="AT11" s="58" t="s">
        <v>92</v>
      </c>
      <c r="AU11" s="59" t="s">
        <v>528</v>
      </c>
      <c r="AV11" s="127">
        <v>44180</v>
      </c>
      <c r="AW11" s="133"/>
      <c r="AX11" s="136"/>
      <c r="AY11" s="453"/>
      <c r="AZ11" s="57"/>
      <c r="BA11" s="57"/>
      <c r="BB11" s="125"/>
      <c r="BC11" s="125"/>
      <c r="BD11" s="87"/>
      <c r="BE11" s="87"/>
      <c r="BF11" s="87"/>
    </row>
    <row r="12" spans="1:58" s="85" customFormat="1" ht="74.25" customHeight="1" x14ac:dyDescent="0.2">
      <c r="A12" s="483"/>
      <c r="B12" s="409"/>
      <c r="C12" s="412"/>
      <c r="D12" s="88"/>
      <c r="E12" s="88"/>
      <c r="F12" s="90"/>
      <c r="G12" s="377"/>
      <c r="H12" s="427"/>
      <c r="I12" s="427"/>
      <c r="J12" s="377"/>
      <c r="K12" s="389"/>
      <c r="L12" s="393"/>
      <c r="M12" s="389"/>
      <c r="N12" s="393"/>
      <c r="O12" s="393"/>
      <c r="P12" s="250"/>
      <c r="Q12" s="251">
        <f t="shared" ref="Q12:Q75" si="1">IF(P12=$P$1048376,1,IF(P12=$P$1048372,5,IF(P12=$P$1048373,4,IF(P12=$P$1048374,3,IF(P12=$P$1048375,2,0)))))</f>
        <v>0</v>
      </c>
      <c r="R12" s="363"/>
      <c r="S12" s="363"/>
      <c r="T12" s="25"/>
      <c r="U12" s="460"/>
      <c r="V12" s="372"/>
      <c r="W12" s="314">
        <f t="shared" ref="W12:W67" si="2">IF(X12=$X$1048374,1,IF(X12=$X$1048373,2,IF(X12=$X$1048372,4,IF(P12="No_existen",5,0))))</f>
        <v>0</v>
      </c>
      <c r="X12" s="25"/>
      <c r="Y12" s="25"/>
      <c r="Z12" s="372"/>
      <c r="AA12" s="363"/>
      <c r="AB12" s="308">
        <f t="shared" ref="AB12:AB75" si="3">IF(AC12=$AD$1048373,1,IF(AC12=$AD$1048372,4,IF(P12="No_existen",5,0)))</f>
        <v>0</v>
      </c>
      <c r="AC12" s="273"/>
      <c r="AD12" s="292"/>
      <c r="AE12" s="372"/>
      <c r="AF12" s="363"/>
      <c r="AG12" s="308">
        <f t="shared" ref="AG12:AG75" si="4">IF(AH12=$AH$1048372,1,IF(AH12=$AH$1048373,4,IF(P12="No_existen",5,0)))</f>
        <v>0</v>
      </c>
      <c r="AH12" s="273"/>
      <c r="AI12" s="273"/>
      <c r="AJ12" s="372"/>
      <c r="AK12" s="363"/>
      <c r="AL12" s="330">
        <f t="shared" ref="AL12:AL75" si="5">IF(AM12="Preventivo",1,IF(AM12="Detectivo",4, IF(P12="No_existen",5,0)))</f>
        <v>0</v>
      </c>
      <c r="AM12" s="273"/>
      <c r="AN12" s="363"/>
      <c r="AO12" s="361"/>
      <c r="AP12" s="430"/>
      <c r="AQ12" s="424"/>
      <c r="AR12" s="415"/>
      <c r="AS12" s="415"/>
      <c r="AT12" s="58" t="s">
        <v>94</v>
      </c>
      <c r="AU12" s="59" t="s">
        <v>529</v>
      </c>
      <c r="AV12" s="127">
        <v>44180</v>
      </c>
      <c r="AW12" s="133" t="s">
        <v>530</v>
      </c>
      <c r="AX12" s="136"/>
      <c r="AY12" s="453"/>
      <c r="AZ12" s="57"/>
      <c r="BA12" s="57"/>
      <c r="BB12" s="125"/>
      <c r="BC12" s="125"/>
      <c r="BD12" s="87"/>
      <c r="BE12" s="87"/>
      <c r="BF12" s="87"/>
    </row>
    <row r="13" spans="1:58" s="85" customFormat="1" ht="65.099999999999994" customHeight="1" x14ac:dyDescent="0.2">
      <c r="A13" s="483"/>
      <c r="B13" s="410"/>
      <c r="C13" s="413"/>
      <c r="D13" s="88"/>
      <c r="E13" s="88"/>
      <c r="F13" s="90"/>
      <c r="G13" s="378"/>
      <c r="H13" s="428"/>
      <c r="I13" s="428"/>
      <c r="J13" s="378"/>
      <c r="K13" s="391"/>
      <c r="L13" s="394"/>
      <c r="M13" s="389"/>
      <c r="N13" s="394"/>
      <c r="O13" s="393"/>
      <c r="P13" s="250"/>
      <c r="Q13" s="251">
        <f t="shared" si="1"/>
        <v>0</v>
      </c>
      <c r="R13" s="364"/>
      <c r="S13" s="364"/>
      <c r="T13" s="25"/>
      <c r="U13" s="461"/>
      <c r="V13" s="454"/>
      <c r="W13" s="314">
        <f t="shared" si="2"/>
        <v>0</v>
      </c>
      <c r="X13" s="25"/>
      <c r="Y13" s="25"/>
      <c r="Z13" s="454"/>
      <c r="AA13" s="364"/>
      <c r="AB13" s="308">
        <f t="shared" si="3"/>
        <v>0</v>
      </c>
      <c r="AC13" s="273"/>
      <c r="AD13" s="292"/>
      <c r="AE13" s="454"/>
      <c r="AF13" s="364"/>
      <c r="AG13" s="308">
        <f t="shared" si="4"/>
        <v>0</v>
      </c>
      <c r="AH13" s="273"/>
      <c r="AI13" s="273"/>
      <c r="AJ13" s="454"/>
      <c r="AK13" s="364"/>
      <c r="AL13" s="330">
        <f t="shared" si="5"/>
        <v>0</v>
      </c>
      <c r="AM13" s="273"/>
      <c r="AN13" s="364"/>
      <c r="AO13" s="362"/>
      <c r="AP13" s="430"/>
      <c r="AQ13" s="425"/>
      <c r="AR13" s="416"/>
      <c r="AS13" s="416"/>
      <c r="AT13" s="58"/>
      <c r="AU13" s="59"/>
      <c r="AV13" s="127"/>
      <c r="AW13" s="133"/>
      <c r="AX13" s="136"/>
      <c r="AY13" s="453"/>
      <c r="AZ13" s="57"/>
      <c r="BA13" s="57"/>
      <c r="BB13" s="57"/>
      <c r="BC13" s="57"/>
    </row>
    <row r="14" spans="1:58" s="85" customFormat="1" ht="64.5" customHeight="1" x14ac:dyDescent="0.2">
      <c r="A14" s="407">
        <v>2</v>
      </c>
      <c r="B14" s="408" t="s">
        <v>173</v>
      </c>
      <c r="C14" s="411" t="str">
        <f>IF(B14=$B$1048372,$C$1048372,IF(B14=$B$1048373,$C$1048373,IF(B14=$B$1048374,$C$1048374,IF(B14=$B$1048375,$C$1048375,IF(B14=$B$1048376,$C$1048376,IF(B14=$B$1048377,$C$1048377,IF(B14=$B$1048378,$C$1048378,IF(B14=$B$1048379,$C$1048379,IF(B14=$B$1048380,$C$1048380,IF(B14=$B$1048381,$C$1048381,IF(B14=$B$1048384,$C$1048384,IF(B14=$B$1048385,$C$1048385,IF(B14=$B$1048386,$C$1048386,IF(B14=$B$1048387,$C$1048387,IF(B14=$B$1048388,$C$1048388,IF(B14=$B$1048389,$C$1048389,IF(B14=$B$1048390,$C$1048390," ")))))))))))))))))</f>
        <v>Orientar el desarrollo de la Universidad mediante el direccionamiento estratégico y visión compartida de la comunidad universitaria, a fin de lograr los objetivos misionales.</v>
      </c>
      <c r="D14" s="88" t="s">
        <v>316</v>
      </c>
      <c r="E14" s="88" t="s">
        <v>37</v>
      </c>
      <c r="F14" s="90" t="s">
        <v>531</v>
      </c>
      <c r="G14" s="376" t="s">
        <v>113</v>
      </c>
      <c r="H14" s="473" t="s">
        <v>566</v>
      </c>
      <c r="I14" s="426" t="s">
        <v>567</v>
      </c>
      <c r="J14" s="376" t="s">
        <v>568</v>
      </c>
      <c r="K14" s="388" t="s">
        <v>106</v>
      </c>
      <c r="L14" s="392">
        <f t="shared" si="0"/>
        <v>3</v>
      </c>
      <c r="M14" s="388" t="s">
        <v>142</v>
      </c>
      <c r="N14" s="392">
        <f t="shared" ref="N14:N74" si="6">IF(M14="ALTO",5,IF(M14="MEDIO ALTO",4,IF(M14="MEDIO",3,IF(M14="MEDIO BAJO",2,IF(M14="BAJO",1,0)))))</f>
        <v>3</v>
      </c>
      <c r="O14" s="392">
        <f t="shared" ref="O14" si="7">N14*L14</f>
        <v>9</v>
      </c>
      <c r="P14" s="250" t="s">
        <v>386</v>
      </c>
      <c r="Q14" s="251">
        <f t="shared" si="1"/>
        <v>1</v>
      </c>
      <c r="R14" s="365">
        <f>ROUND(AVERAGEIF(Q14:Q16,"&gt;0"),0)</f>
        <v>1</v>
      </c>
      <c r="S14" s="365">
        <f t="shared" ref="S14" si="8">R14*0.6</f>
        <v>0.6</v>
      </c>
      <c r="T14" s="25" t="s">
        <v>534</v>
      </c>
      <c r="U14" s="459"/>
      <c r="V14" s="371"/>
      <c r="W14" s="314">
        <f t="shared" si="2"/>
        <v>1</v>
      </c>
      <c r="X14" s="25" t="s">
        <v>391</v>
      </c>
      <c r="Y14" s="25" t="s">
        <v>524</v>
      </c>
      <c r="Z14" s="371">
        <f t="shared" ref="Z14" si="9">IF(P14="No_existen",5*$Z$10,AA14*$Z$10)</f>
        <v>0.15</v>
      </c>
      <c r="AA14" s="363">
        <f>ROUND(AVERAGEIF(AB14:AB16,"&gt;0"),0)</f>
        <v>1</v>
      </c>
      <c r="AB14" s="308">
        <f t="shared" si="3"/>
        <v>1</v>
      </c>
      <c r="AC14" s="273" t="s">
        <v>366</v>
      </c>
      <c r="AD14" s="292" t="s">
        <v>536</v>
      </c>
      <c r="AE14" s="371">
        <f t="shared" ref="AE14" si="10">IF(P14="No_existen",5*$AE$10,AF14*$AE$10)</f>
        <v>0.1</v>
      </c>
      <c r="AF14" s="363">
        <f t="shared" ref="AF14" si="11">ROUND(AVERAGEIF(AG14:AG16,"&gt;0"),0)</f>
        <v>1</v>
      </c>
      <c r="AG14" s="308">
        <f t="shared" si="4"/>
        <v>1</v>
      </c>
      <c r="AH14" s="273" t="s">
        <v>363</v>
      </c>
      <c r="AI14" s="273" t="s">
        <v>374</v>
      </c>
      <c r="AJ14" s="371">
        <f t="shared" ref="AJ14" si="12">IF(P14="No_existen",5*$AJ$10,AK14*$AJ$10)</f>
        <v>0.1</v>
      </c>
      <c r="AK14" s="363">
        <f t="shared" ref="AK14" si="13">ROUND(AVERAGEIF(AL14:AL16,"&gt;0"),0)</f>
        <v>1</v>
      </c>
      <c r="AL14" s="330">
        <f t="shared" si="5"/>
        <v>1</v>
      </c>
      <c r="AM14" s="25" t="s">
        <v>526</v>
      </c>
      <c r="AN14" s="363">
        <f t="shared" ref="AN14" si="14">ROUND(AVERAGE(R14,AA14,AF14,AK14),0)</f>
        <v>1</v>
      </c>
      <c r="AO14" s="361" t="str">
        <f t="shared" ref="AO14" si="15">IF(AN14&lt;1.5,"FUERTE",IF(AND(AN14&gt;=1.5,AN14&lt;2.5),"ACEPTABLE",IF(AN14&gt;=5,"INEXISTENTE","DÉBIL")))</f>
        <v>FUERTE</v>
      </c>
      <c r="AP14" s="429">
        <f>IF(O14=0,0,ROUND((O14*AN14),0))</f>
        <v>9</v>
      </c>
      <c r="AQ14" s="423" t="str">
        <f>IF(AP14&gt;=40,"GRAVE", IF(AP14&lt;=3, "LEVE", "MODERADO"))</f>
        <v>MODERADO</v>
      </c>
      <c r="AR14" s="414" t="s">
        <v>537</v>
      </c>
      <c r="AS14" s="452">
        <v>0.98499999999999999</v>
      </c>
      <c r="AT14" s="58" t="s">
        <v>94</v>
      </c>
      <c r="AU14" s="59" t="s">
        <v>538</v>
      </c>
      <c r="AV14" s="127">
        <v>44180</v>
      </c>
      <c r="AW14" s="133" t="s">
        <v>541</v>
      </c>
      <c r="AX14" s="136"/>
      <c r="AY14" s="453"/>
      <c r="AZ14" s="57"/>
      <c r="BA14" s="57"/>
      <c r="BB14" s="57"/>
      <c r="BC14" s="57"/>
    </row>
    <row r="15" spans="1:58" s="85" customFormat="1" ht="64.5" customHeight="1" x14ac:dyDescent="0.2">
      <c r="A15" s="407"/>
      <c r="B15" s="409"/>
      <c r="C15" s="412"/>
      <c r="D15" s="88" t="s">
        <v>316</v>
      </c>
      <c r="E15" s="88" t="s">
        <v>37</v>
      </c>
      <c r="F15" s="90" t="s">
        <v>532</v>
      </c>
      <c r="G15" s="377"/>
      <c r="H15" s="427"/>
      <c r="I15" s="427"/>
      <c r="J15" s="377"/>
      <c r="K15" s="389"/>
      <c r="L15" s="393"/>
      <c r="M15" s="389"/>
      <c r="N15" s="393"/>
      <c r="O15" s="393"/>
      <c r="P15" s="250" t="s">
        <v>386</v>
      </c>
      <c r="Q15" s="251">
        <f t="shared" si="1"/>
        <v>1</v>
      </c>
      <c r="R15" s="363"/>
      <c r="S15" s="363"/>
      <c r="T15" s="25" t="s">
        <v>569</v>
      </c>
      <c r="U15" s="460"/>
      <c r="V15" s="372"/>
      <c r="W15" s="314">
        <f t="shared" si="2"/>
        <v>1</v>
      </c>
      <c r="X15" s="25" t="s">
        <v>391</v>
      </c>
      <c r="Y15" s="25" t="s">
        <v>524</v>
      </c>
      <c r="Z15" s="372"/>
      <c r="AA15" s="363"/>
      <c r="AB15" s="308">
        <f t="shared" si="3"/>
        <v>1</v>
      </c>
      <c r="AC15" s="273" t="s">
        <v>366</v>
      </c>
      <c r="AD15" s="349" t="s">
        <v>525</v>
      </c>
      <c r="AE15" s="372"/>
      <c r="AF15" s="363"/>
      <c r="AG15" s="308">
        <f t="shared" si="4"/>
        <v>1</v>
      </c>
      <c r="AH15" s="273" t="s">
        <v>363</v>
      </c>
      <c r="AI15" s="273" t="s">
        <v>374</v>
      </c>
      <c r="AJ15" s="372"/>
      <c r="AK15" s="363"/>
      <c r="AL15" s="330">
        <f t="shared" si="5"/>
        <v>1</v>
      </c>
      <c r="AM15" s="25" t="s">
        <v>526</v>
      </c>
      <c r="AN15" s="363"/>
      <c r="AO15" s="361"/>
      <c r="AP15" s="430"/>
      <c r="AQ15" s="424"/>
      <c r="AR15" s="415"/>
      <c r="AS15" s="415"/>
      <c r="AT15" s="58" t="s">
        <v>94</v>
      </c>
      <c r="AU15" s="59" t="s">
        <v>539</v>
      </c>
      <c r="AV15" s="127">
        <v>44180</v>
      </c>
      <c r="AW15" s="133" t="s">
        <v>542</v>
      </c>
      <c r="AX15" s="136"/>
      <c r="AY15" s="453"/>
      <c r="AZ15" s="57"/>
      <c r="BA15" s="57"/>
      <c r="BB15" s="57"/>
      <c r="BC15" s="57"/>
    </row>
    <row r="16" spans="1:58" s="85" customFormat="1" ht="64.5" customHeight="1" x14ac:dyDescent="0.2">
      <c r="A16" s="407"/>
      <c r="B16" s="410"/>
      <c r="C16" s="413"/>
      <c r="D16" s="88" t="s">
        <v>316</v>
      </c>
      <c r="E16" s="88" t="s">
        <v>37</v>
      </c>
      <c r="F16" s="90" t="s">
        <v>533</v>
      </c>
      <c r="G16" s="378"/>
      <c r="H16" s="428"/>
      <c r="I16" s="428"/>
      <c r="J16" s="378"/>
      <c r="K16" s="391"/>
      <c r="L16" s="394"/>
      <c r="M16" s="389"/>
      <c r="N16" s="394"/>
      <c r="O16" s="393"/>
      <c r="P16" s="250" t="s">
        <v>386</v>
      </c>
      <c r="Q16" s="251">
        <f t="shared" si="1"/>
        <v>1</v>
      </c>
      <c r="R16" s="364"/>
      <c r="S16" s="364"/>
      <c r="T16" s="25" t="s">
        <v>535</v>
      </c>
      <c r="U16" s="461"/>
      <c r="V16" s="454"/>
      <c r="W16" s="314">
        <f t="shared" si="2"/>
        <v>2</v>
      </c>
      <c r="X16" s="25" t="s">
        <v>390</v>
      </c>
      <c r="Y16" s="25"/>
      <c r="Z16" s="454"/>
      <c r="AA16" s="364"/>
      <c r="AB16" s="308">
        <f t="shared" si="3"/>
        <v>1</v>
      </c>
      <c r="AC16" s="273" t="s">
        <v>366</v>
      </c>
      <c r="AD16" s="349" t="s">
        <v>536</v>
      </c>
      <c r="AE16" s="454"/>
      <c r="AF16" s="364"/>
      <c r="AG16" s="308">
        <f t="shared" si="4"/>
        <v>1</v>
      </c>
      <c r="AH16" s="273" t="s">
        <v>363</v>
      </c>
      <c r="AI16" s="273" t="s">
        <v>372</v>
      </c>
      <c r="AJ16" s="454"/>
      <c r="AK16" s="364"/>
      <c r="AL16" s="330">
        <f t="shared" si="5"/>
        <v>1</v>
      </c>
      <c r="AM16" s="25" t="s">
        <v>526</v>
      </c>
      <c r="AN16" s="364"/>
      <c r="AO16" s="362"/>
      <c r="AP16" s="430"/>
      <c r="AQ16" s="425"/>
      <c r="AR16" s="416"/>
      <c r="AS16" s="416"/>
      <c r="AT16" s="58" t="s">
        <v>94</v>
      </c>
      <c r="AU16" s="59" t="s">
        <v>540</v>
      </c>
      <c r="AV16" s="127">
        <v>44180</v>
      </c>
      <c r="AW16" s="133" t="s">
        <v>543</v>
      </c>
      <c r="AX16" s="136"/>
      <c r="AY16" s="453"/>
      <c r="AZ16" s="57"/>
      <c r="BA16" s="57"/>
      <c r="BB16" s="57"/>
      <c r="BC16" s="57"/>
    </row>
    <row r="17" spans="1:55" s="85" customFormat="1" ht="64.5" customHeight="1" x14ac:dyDescent="0.2">
      <c r="A17" s="407">
        <v>3</v>
      </c>
      <c r="B17" s="408" t="s">
        <v>173</v>
      </c>
      <c r="C17" s="411" t="str">
        <f>IF(B17=$B$1048372,$C$1048372,IF(B17=$B$1048373,$C$1048373,IF(B17=$B$1048374,$C$1048374,IF(B17=$B$1048375,$C$1048375,IF(B17=$B$1048376,$C$1048376,IF(B17=$B$1048377,$C$1048377,IF(B17=$B$1048378,$C$1048378,IF(B17=$B$1048379,$C$1048379,IF(B17=$B$1048380,$C$1048380,IF(B17=$B$1048381,$C$1048381,IF(B17=$B$1048384,$C$1048384,IF(B17=$B$1048385,$C$1048385,IF(B17=$B$1048386,$C$1048386,IF(B17=$B$1048387,$C$1048387,IF(B17=$B$1048388,$C$1048388,IF(B17=$B$1048389,$C$1048389,IF(B17=$B$1048390,$C$1048390," ")))))))))))))))))</f>
        <v>Orientar el desarrollo de la Universidad mediante el direccionamiento estratégico y visión compartida de la comunidad universitaria, a fin de lograr los objetivos misionales.</v>
      </c>
      <c r="D17" s="88" t="s">
        <v>316</v>
      </c>
      <c r="E17" s="88" t="s">
        <v>37</v>
      </c>
      <c r="F17" s="88" t="s">
        <v>544</v>
      </c>
      <c r="G17" s="376" t="s">
        <v>144</v>
      </c>
      <c r="H17" s="473" t="s">
        <v>547</v>
      </c>
      <c r="I17" s="426" t="s">
        <v>548</v>
      </c>
      <c r="J17" s="376" t="s">
        <v>549</v>
      </c>
      <c r="K17" s="388" t="s">
        <v>151</v>
      </c>
      <c r="L17" s="392">
        <f t="shared" ref="L17" si="16">IF(K17="ALTA",5,IF(K17="MEDIO ALTA",4,IF(K17="MEDIA",3,IF(K17="MEDIO BAJA",2,IF(K17="BAJA",1,0)))))</f>
        <v>4</v>
      </c>
      <c r="M17" s="388" t="s">
        <v>145</v>
      </c>
      <c r="N17" s="392">
        <f t="shared" si="6"/>
        <v>4</v>
      </c>
      <c r="O17" s="392">
        <f t="shared" ref="O17" si="17">N17*L17</f>
        <v>16</v>
      </c>
      <c r="P17" s="250" t="s">
        <v>386</v>
      </c>
      <c r="Q17" s="251">
        <f t="shared" si="1"/>
        <v>1</v>
      </c>
      <c r="R17" s="365">
        <f t="shared" ref="R17" si="18">ROUND(AVERAGEIF(Q17:Q19,"&gt;0"),0)</f>
        <v>1</v>
      </c>
      <c r="S17" s="365">
        <f t="shared" ref="S17" si="19">R17*0.6</f>
        <v>0.6</v>
      </c>
      <c r="T17" s="25" t="s">
        <v>550</v>
      </c>
      <c r="U17" s="459"/>
      <c r="V17" s="371"/>
      <c r="W17" s="314">
        <f t="shared" si="2"/>
        <v>2</v>
      </c>
      <c r="X17" s="25" t="s">
        <v>390</v>
      </c>
      <c r="Y17" s="25"/>
      <c r="Z17" s="371">
        <f t="shared" ref="Z17" si="20">IF(P17="No_existen",5*$Z$10,AA17*$Z$10)</f>
        <v>0.15</v>
      </c>
      <c r="AA17" s="363">
        <f>ROUND(AVERAGEIF(AB17:AB19,"&gt;0"),0)</f>
        <v>1</v>
      </c>
      <c r="AB17" s="308">
        <f t="shared" si="3"/>
        <v>1</v>
      </c>
      <c r="AC17" s="273" t="s">
        <v>366</v>
      </c>
      <c r="AD17" s="292" t="s">
        <v>581</v>
      </c>
      <c r="AE17" s="371">
        <f t="shared" ref="AE17" si="21">IF(P17="No_existen",5*$AE$10,AF17*$AE$10)</f>
        <v>0.1</v>
      </c>
      <c r="AF17" s="363">
        <f t="shared" ref="AF17" si="22">ROUND(AVERAGEIF(AG17:AG19,"&gt;0"),0)</f>
        <v>1</v>
      </c>
      <c r="AG17" s="308">
        <f t="shared" si="4"/>
        <v>1</v>
      </c>
      <c r="AH17" s="273" t="s">
        <v>363</v>
      </c>
      <c r="AI17" s="273" t="s">
        <v>373</v>
      </c>
      <c r="AJ17" s="371">
        <f t="shared" ref="AJ17" si="23">IF(P17="No_existen",5*$AJ$10,AK17*$AJ$10)</f>
        <v>0.1</v>
      </c>
      <c r="AK17" s="363">
        <f t="shared" ref="AK17" si="24">ROUND(AVERAGEIF(AL17:AL19,"&gt;0"),0)</f>
        <v>1</v>
      </c>
      <c r="AL17" s="330">
        <f t="shared" si="5"/>
        <v>1</v>
      </c>
      <c r="AM17" s="25" t="s">
        <v>526</v>
      </c>
      <c r="AN17" s="363">
        <f t="shared" ref="AN17" si="25">ROUND(AVERAGE(R17,AA17,AF17,AK17),0)</f>
        <v>1</v>
      </c>
      <c r="AO17" s="361" t="str">
        <f t="shared" ref="AO17" si="26">IF(AN17&lt;1.5,"FUERTE",IF(AND(AN17&gt;=1.5,AN17&lt;2.5),"ACEPTABLE",IF(AN17&gt;=5,"INEXISTENTE","DÉBIL")))</f>
        <v>FUERTE</v>
      </c>
      <c r="AP17" s="429">
        <f>IF(O17=0,0,ROUND((O17*AN17),0))</f>
        <v>16</v>
      </c>
      <c r="AQ17" s="423" t="str">
        <f>IF(AP17&gt;=40,"GRAVE", IF(AP17&lt;=3, "LEVE", "MODERADO"))</f>
        <v>MODERADO</v>
      </c>
      <c r="AR17" s="414" t="s">
        <v>552</v>
      </c>
      <c r="AS17" s="417">
        <v>0</v>
      </c>
      <c r="AT17" s="58" t="s">
        <v>92</v>
      </c>
      <c r="AU17" s="58" t="s">
        <v>553</v>
      </c>
      <c r="AV17" s="127">
        <v>44180</v>
      </c>
      <c r="AW17" s="133"/>
      <c r="AX17" s="136"/>
      <c r="AY17" s="453"/>
      <c r="AZ17" s="57"/>
      <c r="BA17" s="57"/>
      <c r="BB17" s="57"/>
      <c r="BC17" s="57"/>
    </row>
    <row r="18" spans="1:55" s="85" customFormat="1" ht="64.5" customHeight="1" x14ac:dyDescent="0.2">
      <c r="A18" s="407"/>
      <c r="B18" s="409"/>
      <c r="C18" s="412"/>
      <c r="D18" s="88" t="s">
        <v>316</v>
      </c>
      <c r="E18" s="88" t="s">
        <v>37</v>
      </c>
      <c r="F18" s="88" t="s">
        <v>545</v>
      </c>
      <c r="G18" s="377"/>
      <c r="H18" s="427"/>
      <c r="I18" s="427"/>
      <c r="J18" s="377"/>
      <c r="K18" s="389"/>
      <c r="L18" s="393"/>
      <c r="M18" s="389"/>
      <c r="N18" s="393"/>
      <c r="O18" s="393"/>
      <c r="P18" s="250" t="s">
        <v>386</v>
      </c>
      <c r="Q18" s="251">
        <f t="shared" si="1"/>
        <v>1</v>
      </c>
      <c r="R18" s="363"/>
      <c r="S18" s="363"/>
      <c r="T18" s="25" t="s">
        <v>551</v>
      </c>
      <c r="U18" s="460"/>
      <c r="V18" s="372"/>
      <c r="W18" s="314">
        <f t="shared" si="2"/>
        <v>2</v>
      </c>
      <c r="X18" s="25" t="s">
        <v>390</v>
      </c>
      <c r="Y18" s="25"/>
      <c r="Z18" s="372"/>
      <c r="AA18" s="363"/>
      <c r="AB18" s="308">
        <f t="shared" si="3"/>
        <v>1</v>
      </c>
      <c r="AC18" s="273" t="s">
        <v>366</v>
      </c>
      <c r="AD18" s="349" t="s">
        <v>581</v>
      </c>
      <c r="AE18" s="372"/>
      <c r="AF18" s="363"/>
      <c r="AG18" s="308">
        <f t="shared" si="4"/>
        <v>1</v>
      </c>
      <c r="AH18" s="273" t="s">
        <v>363</v>
      </c>
      <c r="AI18" s="273" t="s">
        <v>370</v>
      </c>
      <c r="AJ18" s="372"/>
      <c r="AK18" s="363"/>
      <c r="AL18" s="330">
        <f t="shared" si="5"/>
        <v>1</v>
      </c>
      <c r="AM18" s="25" t="s">
        <v>526</v>
      </c>
      <c r="AN18" s="363"/>
      <c r="AO18" s="361"/>
      <c r="AP18" s="430"/>
      <c r="AQ18" s="424"/>
      <c r="AR18" s="415"/>
      <c r="AS18" s="415"/>
      <c r="AT18" s="58"/>
      <c r="AU18" s="59"/>
      <c r="AV18" s="127"/>
      <c r="AW18" s="133"/>
      <c r="AX18" s="136"/>
      <c r="AY18" s="453"/>
      <c r="AZ18" s="57"/>
      <c r="BA18" s="57"/>
      <c r="BB18" s="57"/>
      <c r="BC18" s="57"/>
    </row>
    <row r="19" spans="1:55" s="85" customFormat="1" ht="64.5" customHeight="1" x14ac:dyDescent="0.2">
      <c r="A19" s="407"/>
      <c r="B19" s="410"/>
      <c r="C19" s="413"/>
      <c r="D19" s="88" t="s">
        <v>316</v>
      </c>
      <c r="E19" s="88" t="s">
        <v>37</v>
      </c>
      <c r="F19" s="88" t="s">
        <v>546</v>
      </c>
      <c r="G19" s="378"/>
      <c r="H19" s="428"/>
      <c r="I19" s="428"/>
      <c r="J19" s="378"/>
      <c r="K19" s="391"/>
      <c r="L19" s="394"/>
      <c r="M19" s="389"/>
      <c r="N19" s="394"/>
      <c r="O19" s="393"/>
      <c r="P19" s="250" t="s">
        <v>386</v>
      </c>
      <c r="Q19" s="251">
        <f t="shared" si="1"/>
        <v>1</v>
      </c>
      <c r="R19" s="364"/>
      <c r="S19" s="364"/>
      <c r="T19" s="25" t="s">
        <v>570</v>
      </c>
      <c r="U19" s="461"/>
      <c r="V19" s="454"/>
      <c r="W19" s="314">
        <f t="shared" si="2"/>
        <v>2</v>
      </c>
      <c r="X19" s="25" t="s">
        <v>390</v>
      </c>
      <c r="Y19" s="25"/>
      <c r="Z19" s="454"/>
      <c r="AA19" s="364"/>
      <c r="AB19" s="308">
        <f t="shared" si="3"/>
        <v>1</v>
      </c>
      <c r="AC19" s="273" t="s">
        <v>366</v>
      </c>
      <c r="AD19" s="349" t="s">
        <v>581</v>
      </c>
      <c r="AE19" s="454"/>
      <c r="AF19" s="364"/>
      <c r="AG19" s="308">
        <f t="shared" si="4"/>
        <v>1</v>
      </c>
      <c r="AH19" s="273" t="s">
        <v>363</v>
      </c>
      <c r="AI19" s="273" t="s">
        <v>370</v>
      </c>
      <c r="AJ19" s="454"/>
      <c r="AK19" s="364"/>
      <c r="AL19" s="330">
        <f t="shared" si="5"/>
        <v>1</v>
      </c>
      <c r="AM19" s="25" t="s">
        <v>526</v>
      </c>
      <c r="AN19" s="364"/>
      <c r="AO19" s="362"/>
      <c r="AP19" s="430"/>
      <c r="AQ19" s="425"/>
      <c r="AR19" s="416"/>
      <c r="AS19" s="416"/>
      <c r="AT19" s="58"/>
      <c r="AU19" s="59"/>
      <c r="AV19" s="127"/>
      <c r="AW19" s="133"/>
      <c r="AX19" s="136"/>
      <c r="AY19" s="453"/>
      <c r="AZ19" s="57"/>
      <c r="BA19" s="57"/>
      <c r="BB19" s="57"/>
      <c r="BC19" s="57"/>
    </row>
    <row r="20" spans="1:55" s="85" customFormat="1" ht="74.25" customHeight="1" x14ac:dyDescent="0.2">
      <c r="A20" s="407">
        <v>4</v>
      </c>
      <c r="B20" s="408" t="s">
        <v>176</v>
      </c>
      <c r="C20" s="411" t="str">
        <f>IF(B20=$B$1048372,$C$1048372,IF(B20=$B$1048373,$C$1048373,IF(B20=$B$1048374,$C$1048374,IF(B20=$B$1048375,$C$1048375,IF(B20=$B$1048376,$C$1048376,IF(B20=$B$1048377,$C$1048377,IF(B20=$B$1048378,$C$1048378,IF(B20=$B$1048379,$C$1048379,IF(B20=$B$1048380,$C$1048380,IF(B20=$B$1048381,$C$1048381,IF(B20=$B$1048384,$C$1048384,IF(B20=$B$1048385,$C$1048385,IF(B20=$B$1048386,$C$1048386,IF(B20=$B$1048387,$C$1048387,IF(B20=$B$1048388,$C$1048388,IF(B20=$B$1048389,$C$1048389,IF(B20=$B$1048390,$C$1048390,"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D20" s="88" t="s">
        <v>317</v>
      </c>
      <c r="E20" s="88" t="s">
        <v>37</v>
      </c>
      <c r="F20" s="88" t="s">
        <v>574</v>
      </c>
      <c r="G20" s="376" t="s">
        <v>109</v>
      </c>
      <c r="H20" s="473" t="s">
        <v>577</v>
      </c>
      <c r="I20" s="383" t="s">
        <v>578</v>
      </c>
      <c r="J20" s="383" t="s">
        <v>554</v>
      </c>
      <c r="K20" s="388" t="s">
        <v>129</v>
      </c>
      <c r="L20" s="392">
        <f t="shared" ref="L20" si="27">IF(K20="ALTA",5,IF(K20="MEDIO ALTA",4,IF(K20="MEDIA",3,IF(K20="MEDIO BAJA",2,IF(K20="BAJA",1,0)))))</f>
        <v>1</v>
      </c>
      <c r="M20" s="388" t="s">
        <v>141</v>
      </c>
      <c r="N20" s="392">
        <f t="shared" si="6"/>
        <v>5</v>
      </c>
      <c r="O20" s="392">
        <f t="shared" ref="O20" si="28">N20*L20</f>
        <v>5</v>
      </c>
      <c r="P20" s="250" t="s">
        <v>386</v>
      </c>
      <c r="Q20" s="251">
        <f t="shared" si="1"/>
        <v>1</v>
      </c>
      <c r="R20" s="365">
        <f t="shared" ref="R20" si="29">ROUND(AVERAGEIF(Q20:Q22,"&gt;0"),0)</f>
        <v>1</v>
      </c>
      <c r="S20" s="365">
        <f t="shared" ref="S20" si="30">R20*0.6</f>
        <v>0.6</v>
      </c>
      <c r="T20" s="25" t="s">
        <v>595</v>
      </c>
      <c r="U20" s="459">
        <f t="shared" ref="U20" si="31">IF(P20="No_existen",5*$U$10,V20*$U$10)</f>
        <v>0.1</v>
      </c>
      <c r="V20" s="371">
        <f>ROUND(AVERAGEIF(W20:W22,"&gt;0"),0)</f>
        <v>2</v>
      </c>
      <c r="W20" s="314">
        <f t="shared" si="2"/>
        <v>2</v>
      </c>
      <c r="X20" s="25" t="s">
        <v>390</v>
      </c>
      <c r="Y20" s="25"/>
      <c r="Z20" s="371">
        <f t="shared" ref="Z20" si="32">IF(P20="No_existen",5*$Z$10,AA20*$Z$10)</f>
        <v>0.15</v>
      </c>
      <c r="AA20" s="363">
        <f t="shared" ref="AA20" si="33">ROUND(AVERAGEIF(AB20:AB22,"&gt;0"),0)</f>
        <v>1</v>
      </c>
      <c r="AB20" s="308">
        <f t="shared" si="3"/>
        <v>1</v>
      </c>
      <c r="AC20" s="273" t="s">
        <v>366</v>
      </c>
      <c r="AD20" s="350" t="s">
        <v>581</v>
      </c>
      <c r="AE20" s="371">
        <f t="shared" ref="AE20" si="34">IF(P20="No_existen",5*$AE$10,AF20*$AE$10)</f>
        <v>0.1</v>
      </c>
      <c r="AF20" s="363">
        <f t="shared" ref="AF20" si="35">ROUND(AVERAGEIF(AG20:AG22,"&gt;0"),0)</f>
        <v>1</v>
      </c>
      <c r="AG20" s="308">
        <f t="shared" si="4"/>
        <v>1</v>
      </c>
      <c r="AH20" s="273" t="s">
        <v>363</v>
      </c>
      <c r="AI20" s="273" t="s">
        <v>370</v>
      </c>
      <c r="AJ20" s="371">
        <f t="shared" ref="AJ20" si="36">IF(P20="No_existen",5*$AJ$10,AK20*$AJ$10)</f>
        <v>0.1</v>
      </c>
      <c r="AK20" s="363">
        <f t="shared" ref="AK20" si="37">ROUND(AVERAGEIF(AL20:AL22,"&gt;0"),0)</f>
        <v>1</v>
      </c>
      <c r="AL20" s="330">
        <f t="shared" si="5"/>
        <v>1</v>
      </c>
      <c r="AM20" s="25" t="s">
        <v>526</v>
      </c>
      <c r="AN20" s="363">
        <f t="shared" ref="AN20" si="38">ROUND(AVERAGE(R20,AA20,AF20,AK20),0)</f>
        <v>1</v>
      </c>
      <c r="AO20" s="361" t="str">
        <f t="shared" ref="AO20" si="39">IF(AN20&lt;1.5,"FUERTE",IF(AND(AN20&gt;=1.5,AN20&lt;2.5),"ACEPTABLE",IF(AN20&gt;=5,"INEXISTENTE","DÉBIL")))</f>
        <v>FUERTE</v>
      </c>
      <c r="AP20" s="429">
        <f t="shared" ref="AP20" si="40">IF(O20=0,0,ROUND((O20*AN20),0))</f>
        <v>5</v>
      </c>
      <c r="AQ20" s="423" t="str">
        <f>IF(AP20&gt;=40,"GRAVE", IF(AP20&lt;=3, "LEVE", "MODERADO"))</f>
        <v>MODERADO</v>
      </c>
      <c r="AR20" s="414" t="s">
        <v>582</v>
      </c>
      <c r="AS20" s="417">
        <v>1</v>
      </c>
      <c r="AT20" s="58" t="s">
        <v>92</v>
      </c>
      <c r="AU20" s="59" t="s">
        <v>555</v>
      </c>
      <c r="AV20" s="127">
        <v>44180</v>
      </c>
      <c r="AW20" s="133"/>
      <c r="AX20" s="136"/>
      <c r="AY20" s="453"/>
      <c r="AZ20" s="57"/>
      <c r="BA20" s="57"/>
      <c r="BB20" s="57"/>
      <c r="BC20" s="57"/>
    </row>
    <row r="21" spans="1:55" s="85" customFormat="1" ht="64.5" customHeight="1" x14ac:dyDescent="0.2">
      <c r="A21" s="407"/>
      <c r="B21" s="409"/>
      <c r="C21" s="412"/>
      <c r="D21" s="88" t="s">
        <v>316</v>
      </c>
      <c r="E21" s="88" t="s">
        <v>37</v>
      </c>
      <c r="F21" s="88" t="s">
        <v>575</v>
      </c>
      <c r="G21" s="377"/>
      <c r="H21" s="427"/>
      <c r="I21" s="383"/>
      <c r="J21" s="383"/>
      <c r="K21" s="389"/>
      <c r="L21" s="393"/>
      <c r="M21" s="389"/>
      <c r="N21" s="393"/>
      <c r="O21" s="393"/>
      <c r="P21" s="250" t="s">
        <v>386</v>
      </c>
      <c r="Q21" s="251">
        <f t="shared" si="1"/>
        <v>1</v>
      </c>
      <c r="R21" s="363"/>
      <c r="S21" s="363"/>
      <c r="T21" s="25" t="s">
        <v>579</v>
      </c>
      <c r="U21" s="460"/>
      <c r="V21" s="372"/>
      <c r="W21" s="314">
        <f t="shared" si="2"/>
        <v>2</v>
      </c>
      <c r="X21" s="25" t="s">
        <v>390</v>
      </c>
      <c r="Y21" s="25"/>
      <c r="Z21" s="372"/>
      <c r="AA21" s="363"/>
      <c r="AB21" s="308">
        <f t="shared" si="3"/>
        <v>1</v>
      </c>
      <c r="AC21" s="273" t="s">
        <v>366</v>
      </c>
      <c r="AD21" s="350" t="s">
        <v>581</v>
      </c>
      <c r="AE21" s="372"/>
      <c r="AF21" s="363"/>
      <c r="AG21" s="308">
        <f t="shared" si="4"/>
        <v>1</v>
      </c>
      <c r="AH21" s="273" t="s">
        <v>363</v>
      </c>
      <c r="AI21" s="273" t="s">
        <v>372</v>
      </c>
      <c r="AJ21" s="372"/>
      <c r="AK21" s="363"/>
      <c r="AL21" s="330">
        <f t="shared" si="5"/>
        <v>1</v>
      </c>
      <c r="AM21" s="25" t="s">
        <v>526</v>
      </c>
      <c r="AN21" s="363"/>
      <c r="AO21" s="361"/>
      <c r="AP21" s="430"/>
      <c r="AQ21" s="424"/>
      <c r="AR21" s="415"/>
      <c r="AS21" s="415"/>
      <c r="AT21" s="58" t="s">
        <v>92</v>
      </c>
      <c r="AU21" s="59" t="s">
        <v>556</v>
      </c>
      <c r="AV21" s="127">
        <v>44180</v>
      </c>
      <c r="AW21" s="133"/>
      <c r="AX21" s="136"/>
      <c r="AY21" s="453"/>
      <c r="AZ21" s="57"/>
      <c r="BA21" s="57"/>
      <c r="BB21" s="57"/>
      <c r="BC21" s="57"/>
    </row>
    <row r="22" spans="1:55" s="85" customFormat="1" ht="64.5" customHeight="1" x14ac:dyDescent="0.2">
      <c r="A22" s="407"/>
      <c r="B22" s="410"/>
      <c r="C22" s="413"/>
      <c r="D22" s="88" t="s">
        <v>316</v>
      </c>
      <c r="E22" s="88" t="s">
        <v>37</v>
      </c>
      <c r="F22" s="88" t="s">
        <v>576</v>
      </c>
      <c r="G22" s="378"/>
      <c r="H22" s="428"/>
      <c r="I22" s="383"/>
      <c r="J22" s="383"/>
      <c r="K22" s="391"/>
      <c r="L22" s="394"/>
      <c r="M22" s="389"/>
      <c r="N22" s="394"/>
      <c r="O22" s="393"/>
      <c r="P22" s="250" t="s">
        <v>386</v>
      </c>
      <c r="Q22" s="251">
        <f t="shared" si="1"/>
        <v>1</v>
      </c>
      <c r="R22" s="364"/>
      <c r="S22" s="364"/>
      <c r="T22" s="25" t="s">
        <v>596</v>
      </c>
      <c r="U22" s="461"/>
      <c r="V22" s="454"/>
      <c r="W22" s="314">
        <f t="shared" si="2"/>
        <v>2</v>
      </c>
      <c r="X22" s="25" t="s">
        <v>390</v>
      </c>
      <c r="Y22" s="25"/>
      <c r="Z22" s="454"/>
      <c r="AA22" s="364"/>
      <c r="AB22" s="308">
        <f t="shared" si="3"/>
        <v>1</v>
      </c>
      <c r="AC22" s="273" t="s">
        <v>366</v>
      </c>
      <c r="AD22" s="292" t="s">
        <v>580</v>
      </c>
      <c r="AE22" s="454"/>
      <c r="AF22" s="364"/>
      <c r="AG22" s="308">
        <f t="shared" si="4"/>
        <v>1</v>
      </c>
      <c r="AH22" s="273" t="s">
        <v>363</v>
      </c>
      <c r="AI22" s="273" t="s">
        <v>370</v>
      </c>
      <c r="AJ22" s="454"/>
      <c r="AK22" s="364"/>
      <c r="AL22" s="330">
        <f t="shared" si="5"/>
        <v>1</v>
      </c>
      <c r="AM22" s="273" t="s">
        <v>526</v>
      </c>
      <c r="AN22" s="364"/>
      <c r="AO22" s="362"/>
      <c r="AP22" s="430"/>
      <c r="AQ22" s="425"/>
      <c r="AR22" s="416"/>
      <c r="AS22" s="416"/>
      <c r="AT22" s="58"/>
      <c r="AU22" s="59"/>
      <c r="AV22" s="127"/>
      <c r="AW22" s="133"/>
      <c r="AX22" s="136"/>
      <c r="AY22" s="453"/>
      <c r="AZ22" s="57"/>
      <c r="BA22" s="57"/>
      <c r="BB22" s="57"/>
      <c r="BC22" s="57"/>
    </row>
    <row r="23" spans="1:55" s="85" customFormat="1" ht="64.5" customHeight="1" x14ac:dyDescent="0.2">
      <c r="A23" s="407">
        <v>5</v>
      </c>
      <c r="B23" s="408" t="s">
        <v>171</v>
      </c>
      <c r="C23" s="411" t="str">
        <f>IF(B23=$B$1048372,$C$1048372,IF(B23=$B$1048373,$C$1048373,IF(B23=$B$1048374,$C$1048374,IF(B23=$B$1048375,$C$1048375,IF(B23=$B$1048376,$C$1048376,IF(B23=$B$1048377,$C$1048377,IF(B23=$B$1048378,$C$1048378,IF(B23=$B$1048379,$C$1048379,IF(B23=$B$1048380,$C$1048380,IF(B23=$B$1048381,$C$1048381,IF(B23=$B$1048384,$C$1048384,IF(B23=$B$1048385,$C$1048385,IF(B23=$B$1048386,$C$1048386,IF(B23=$B$1048387,$C$1048387,IF(B23=$B$1048388,$C$1048388,IF(B23=$B$1048389,$C$1048389,IF(B23=$B$1048390,$C$1048390," ")))))))))))))))))</f>
        <v>Administrar y ejecutar los recursos de la institución generando en los procesos mayor eficiencia y eficacia para dar una respuesta oportuna a los servicios demandados en el cumplimiento de las funciones misionales.</v>
      </c>
      <c r="D23" s="88" t="s">
        <v>316</v>
      </c>
      <c r="E23" s="88" t="s">
        <v>38</v>
      </c>
      <c r="F23" s="88" t="s">
        <v>557</v>
      </c>
      <c r="G23" s="376" t="s">
        <v>113</v>
      </c>
      <c r="H23" s="473" t="s">
        <v>583</v>
      </c>
      <c r="I23" s="383" t="s">
        <v>585</v>
      </c>
      <c r="J23" s="379" t="s">
        <v>560</v>
      </c>
      <c r="K23" s="388" t="s">
        <v>106</v>
      </c>
      <c r="L23" s="392">
        <f t="shared" ref="L23" si="41">IF(K23="ALTA",5,IF(K23="MEDIO ALTA",4,IF(K23="MEDIA",3,IF(K23="MEDIO BAJA",2,IF(K23="BAJA",1,0)))))</f>
        <v>3</v>
      </c>
      <c r="M23" s="388" t="s">
        <v>142</v>
      </c>
      <c r="N23" s="392">
        <f t="shared" si="6"/>
        <v>3</v>
      </c>
      <c r="O23" s="392">
        <f t="shared" ref="O23" si="42">N23*L23</f>
        <v>9</v>
      </c>
      <c r="P23" s="250" t="s">
        <v>386</v>
      </c>
      <c r="Q23" s="251">
        <f t="shared" si="1"/>
        <v>1</v>
      </c>
      <c r="R23" s="365">
        <f t="shared" ref="R23" si="43">ROUND(AVERAGEIF(Q23:Q25,"&gt;0"),0)</f>
        <v>1</v>
      </c>
      <c r="S23" s="365">
        <f t="shared" ref="S23" si="44">R23*0.6</f>
        <v>0.6</v>
      </c>
      <c r="T23" s="25" t="s">
        <v>561</v>
      </c>
      <c r="U23" s="459"/>
      <c r="V23" s="371"/>
      <c r="W23" s="314">
        <f t="shared" si="2"/>
        <v>4</v>
      </c>
      <c r="X23" s="25" t="s">
        <v>389</v>
      </c>
      <c r="Y23" s="25"/>
      <c r="Z23" s="371">
        <f t="shared" ref="Z23" si="45">IF(P23="No_existen",5*$Z$10,AA23*$Z$10)</f>
        <v>0.15</v>
      </c>
      <c r="AA23" s="363">
        <f t="shared" ref="AA23" si="46">ROUND(AVERAGEIF(AB23:AB25,"&gt;0"),0)</f>
        <v>1</v>
      </c>
      <c r="AB23" s="308">
        <f t="shared" si="3"/>
        <v>1</v>
      </c>
      <c r="AC23" s="273" t="s">
        <v>366</v>
      </c>
      <c r="AD23" s="350" t="s">
        <v>571</v>
      </c>
      <c r="AE23" s="371">
        <f t="shared" ref="AE23" si="47">IF(P23="No_existen",5*$AE$10,AF23*$AE$10)</f>
        <v>0.1</v>
      </c>
      <c r="AF23" s="363">
        <f t="shared" ref="AF23" si="48">ROUND(AVERAGEIF(AG23:AG25,"&gt;0"),0)</f>
        <v>1</v>
      </c>
      <c r="AG23" s="308">
        <f t="shared" si="4"/>
        <v>1</v>
      </c>
      <c r="AH23" s="273" t="s">
        <v>363</v>
      </c>
      <c r="AI23" s="273" t="s">
        <v>378</v>
      </c>
      <c r="AJ23" s="371">
        <f t="shared" ref="AJ23" si="49">IF(P23="No_existen",5*$AJ$10,AK23*$AJ$10)</f>
        <v>0.1</v>
      </c>
      <c r="AK23" s="363">
        <f t="shared" ref="AK23" si="50">ROUND(AVERAGEIF(AL23:AL25,"&gt;0"),0)</f>
        <v>1</v>
      </c>
      <c r="AL23" s="330">
        <f t="shared" si="5"/>
        <v>1</v>
      </c>
      <c r="AM23" s="273" t="s">
        <v>526</v>
      </c>
      <c r="AN23" s="363">
        <f t="shared" ref="AN23" si="51">ROUND(AVERAGE(R23,AA23,AF23,AK23),0)</f>
        <v>1</v>
      </c>
      <c r="AO23" s="361" t="str">
        <f t="shared" ref="AO23" si="52">IF(AN23&lt;1.5,"FUERTE",IF(AND(AN23&gt;=1.5,AN23&lt;2.5),"ACEPTABLE",IF(AN23&gt;=5,"INEXISTENTE","DÉBIL")))</f>
        <v>FUERTE</v>
      </c>
      <c r="AP23" s="429">
        <f t="shared" ref="AP23" si="53">IF(O23=0,0,ROUND((O23*AN23),0))</f>
        <v>9</v>
      </c>
      <c r="AQ23" s="423" t="str">
        <f>IF(AP23&gt;=40,"GRAVE", IF(AP23&lt;=3, "LEVE", "MODERADO"))</f>
        <v>MODERADO</v>
      </c>
      <c r="AR23" s="414" t="s">
        <v>563</v>
      </c>
      <c r="AS23" s="417">
        <v>1</v>
      </c>
      <c r="AT23" s="58" t="s">
        <v>92</v>
      </c>
      <c r="AU23" s="59" t="s">
        <v>564</v>
      </c>
      <c r="AV23" s="127">
        <v>43814</v>
      </c>
      <c r="AW23" s="133"/>
      <c r="AX23" s="136"/>
      <c r="AY23" s="453"/>
      <c r="AZ23" s="57"/>
      <c r="BA23" s="57"/>
      <c r="BB23" s="57"/>
      <c r="BC23" s="57"/>
    </row>
    <row r="24" spans="1:55" s="85" customFormat="1" ht="64.5" customHeight="1" x14ac:dyDescent="0.2">
      <c r="A24" s="407"/>
      <c r="B24" s="409"/>
      <c r="C24" s="412"/>
      <c r="D24" s="88" t="s">
        <v>316</v>
      </c>
      <c r="E24" s="88" t="s">
        <v>38</v>
      </c>
      <c r="F24" s="88" t="s">
        <v>558</v>
      </c>
      <c r="G24" s="377"/>
      <c r="H24" s="427"/>
      <c r="I24" s="383"/>
      <c r="J24" s="379"/>
      <c r="K24" s="389"/>
      <c r="L24" s="393"/>
      <c r="M24" s="389"/>
      <c r="N24" s="393"/>
      <c r="O24" s="393"/>
      <c r="P24" s="250" t="s">
        <v>386</v>
      </c>
      <c r="Q24" s="251">
        <f t="shared" si="1"/>
        <v>1</v>
      </c>
      <c r="R24" s="363"/>
      <c r="S24" s="363"/>
      <c r="T24" s="25" t="s">
        <v>594</v>
      </c>
      <c r="U24" s="460"/>
      <c r="V24" s="372"/>
      <c r="W24" s="314">
        <f t="shared" si="2"/>
        <v>4</v>
      </c>
      <c r="X24" s="25" t="s">
        <v>389</v>
      </c>
      <c r="Y24" s="25"/>
      <c r="Z24" s="372"/>
      <c r="AA24" s="363"/>
      <c r="AB24" s="308">
        <f t="shared" si="3"/>
        <v>1</v>
      </c>
      <c r="AC24" s="273" t="s">
        <v>366</v>
      </c>
      <c r="AD24" s="350" t="s">
        <v>571</v>
      </c>
      <c r="AE24" s="372"/>
      <c r="AF24" s="363"/>
      <c r="AG24" s="308">
        <f t="shared" si="4"/>
        <v>1</v>
      </c>
      <c r="AH24" s="273" t="s">
        <v>363</v>
      </c>
      <c r="AI24" s="273" t="s">
        <v>378</v>
      </c>
      <c r="AJ24" s="372"/>
      <c r="AK24" s="363"/>
      <c r="AL24" s="330">
        <f t="shared" si="5"/>
        <v>1</v>
      </c>
      <c r="AM24" s="349" t="s">
        <v>526</v>
      </c>
      <c r="AN24" s="363"/>
      <c r="AO24" s="361"/>
      <c r="AP24" s="430"/>
      <c r="AQ24" s="424"/>
      <c r="AR24" s="415"/>
      <c r="AS24" s="415"/>
      <c r="AT24" s="58" t="s">
        <v>92</v>
      </c>
      <c r="AU24" s="59" t="s">
        <v>565</v>
      </c>
      <c r="AV24" s="127">
        <v>43814</v>
      </c>
      <c r="AW24" s="133"/>
      <c r="AX24" s="136"/>
      <c r="AY24" s="453"/>
      <c r="AZ24" s="57"/>
      <c r="BA24" s="57"/>
      <c r="BB24" s="57"/>
      <c r="BC24" s="57"/>
    </row>
    <row r="25" spans="1:55" s="85" customFormat="1" ht="85.5" customHeight="1" x14ac:dyDescent="0.2">
      <c r="A25" s="407"/>
      <c r="B25" s="410"/>
      <c r="C25" s="413"/>
      <c r="D25" s="88" t="s">
        <v>317</v>
      </c>
      <c r="E25" s="88" t="s">
        <v>41</v>
      </c>
      <c r="F25" s="88" t="s">
        <v>559</v>
      </c>
      <c r="G25" s="378"/>
      <c r="H25" s="428"/>
      <c r="I25" s="383"/>
      <c r="J25" s="379"/>
      <c r="K25" s="391"/>
      <c r="L25" s="394"/>
      <c r="M25" s="389"/>
      <c r="N25" s="394"/>
      <c r="O25" s="393"/>
      <c r="P25" s="250" t="s">
        <v>385</v>
      </c>
      <c r="Q25" s="251">
        <f t="shared" si="1"/>
        <v>2</v>
      </c>
      <c r="R25" s="364"/>
      <c r="S25" s="364"/>
      <c r="T25" s="25" t="s">
        <v>562</v>
      </c>
      <c r="U25" s="461"/>
      <c r="V25" s="454"/>
      <c r="W25" s="314">
        <f t="shared" si="2"/>
        <v>4</v>
      </c>
      <c r="X25" s="25" t="s">
        <v>389</v>
      </c>
      <c r="Y25" s="25"/>
      <c r="Z25" s="454"/>
      <c r="AA25" s="364"/>
      <c r="AB25" s="308">
        <f t="shared" si="3"/>
        <v>1</v>
      </c>
      <c r="AC25" s="273" t="s">
        <v>366</v>
      </c>
      <c r="AD25" s="350" t="s">
        <v>571</v>
      </c>
      <c r="AE25" s="454"/>
      <c r="AF25" s="364"/>
      <c r="AG25" s="308">
        <f t="shared" si="4"/>
        <v>1</v>
      </c>
      <c r="AH25" s="273" t="s">
        <v>363</v>
      </c>
      <c r="AI25" s="273" t="s">
        <v>378</v>
      </c>
      <c r="AJ25" s="454"/>
      <c r="AK25" s="364"/>
      <c r="AL25" s="330">
        <f t="shared" si="5"/>
        <v>1</v>
      </c>
      <c r="AM25" s="349" t="s">
        <v>526</v>
      </c>
      <c r="AN25" s="364"/>
      <c r="AO25" s="362"/>
      <c r="AP25" s="430"/>
      <c r="AQ25" s="425"/>
      <c r="AR25" s="416"/>
      <c r="AS25" s="416"/>
      <c r="AT25" s="58" t="s">
        <v>94</v>
      </c>
      <c r="AU25" s="59" t="s">
        <v>572</v>
      </c>
      <c r="AV25" s="127">
        <v>43814</v>
      </c>
      <c r="AW25" s="133" t="s">
        <v>592</v>
      </c>
      <c r="AX25" s="136"/>
      <c r="AY25" s="453"/>
      <c r="AZ25" s="57"/>
      <c r="BA25" s="57"/>
      <c r="BB25" s="57"/>
      <c r="BC25" s="57"/>
    </row>
    <row r="26" spans="1:55" s="124" customFormat="1" ht="64.5" customHeight="1" x14ac:dyDescent="0.2">
      <c r="A26" s="407">
        <v>6</v>
      </c>
      <c r="B26" s="408" t="s">
        <v>171</v>
      </c>
      <c r="C26" s="411" t="str">
        <f>IF(B26=$B$1048372,$C$1048372,IF(B26=$B$1048373,$C$1048373,IF(B26=$B$1048374,$C$1048374,IF(B26=$B$1048375,$C$1048375,IF(B26=$B$1048376,$C$1048376,IF(B26=$B$1048377,$C$1048377,IF(B26=$B$1048378,$C$1048378,IF(B26=$B$1048379,$C$1048379,IF(B26=$B$1048380,$C$1048380,IF(B26=$B$1048381,$C$1048381,IF(B26=$B$1048384,$C$1048384,IF(B26=$B$1048385,$C$1048385,IF(B26=$B$1048386,$C$1048386,IF(B26=$B$1048387,$C$1048387,IF(B26=$B$1048388,$C$1048388,IF(B26=$B$1048389,$C$1048389,IF(B26=$B$1048390,$C$1048390," ")))))))))))))))))</f>
        <v>Administrar y ejecutar los recursos de la institución generando en los procesos mayor eficiencia y eficacia para dar una respuesta oportuna a los servicios demandados en el cumplimiento de las funciones misionales.</v>
      </c>
      <c r="D26" s="88" t="s">
        <v>316</v>
      </c>
      <c r="E26" s="88" t="s">
        <v>37</v>
      </c>
      <c r="F26" s="88" t="s">
        <v>573</v>
      </c>
      <c r="G26" s="376" t="s">
        <v>107</v>
      </c>
      <c r="H26" s="380" t="s">
        <v>584</v>
      </c>
      <c r="I26" s="383" t="s">
        <v>586</v>
      </c>
      <c r="J26" s="383" t="s">
        <v>587</v>
      </c>
      <c r="K26" s="388" t="s">
        <v>106</v>
      </c>
      <c r="L26" s="392">
        <f t="shared" ref="L26" si="54">IF(K26="ALTA",5,IF(K26="MEDIO ALTA",4,IF(K26="MEDIA",3,IF(K26="MEDIO BAJA",2,IF(K26="BAJA",1,0)))))</f>
        <v>3</v>
      </c>
      <c r="M26" s="388" t="s">
        <v>142</v>
      </c>
      <c r="N26" s="392">
        <f t="shared" ref="N26" si="55">IF(M26="ALTO",5,IF(M26="MEDIO ALTO",4,IF(M26="MEDIO",3,IF(M26="MEDIO BAJO",2,IF(M26="BAJO",1,0)))))</f>
        <v>3</v>
      </c>
      <c r="O26" s="392">
        <f t="shared" ref="O26:O71" si="56">N26*L26</f>
        <v>9</v>
      </c>
      <c r="P26" s="250" t="s">
        <v>464</v>
      </c>
      <c r="Q26" s="251">
        <f t="shared" si="1"/>
        <v>4</v>
      </c>
      <c r="R26" s="365">
        <f t="shared" ref="R26:R71" si="57">ROUND(AVERAGEIF(Q26:Q28,"&gt;0"),0)</f>
        <v>4</v>
      </c>
      <c r="S26" s="365">
        <f t="shared" ref="S26" si="58">R26*0.6</f>
        <v>2.4</v>
      </c>
      <c r="T26" s="25" t="s">
        <v>588</v>
      </c>
      <c r="U26" s="459"/>
      <c r="V26" s="371"/>
      <c r="W26" s="351">
        <v>2</v>
      </c>
      <c r="X26" s="25" t="s">
        <v>390</v>
      </c>
      <c r="Y26" s="25"/>
      <c r="Z26" s="371">
        <f t="shared" ref="Z26" si="59">IF(P26="No_existen",5*$Z$10,AA26*$Z$10)</f>
        <v>0.15</v>
      </c>
      <c r="AA26" s="363">
        <f t="shared" ref="AA26" si="60">ROUND(AVERAGEIF(AB26:AB28,"&gt;0"),0)</f>
        <v>1</v>
      </c>
      <c r="AB26" s="308">
        <f t="shared" si="3"/>
        <v>1</v>
      </c>
      <c r="AC26" s="273" t="s">
        <v>366</v>
      </c>
      <c r="AD26" s="352" t="s">
        <v>589</v>
      </c>
      <c r="AE26" s="371">
        <f t="shared" ref="AE26" si="61">IF(P26="No_existen",5*$AE$10,AF26*$AE$10)</f>
        <v>0.1</v>
      </c>
      <c r="AF26" s="363">
        <f t="shared" ref="AF26" si="62">ROUND(AVERAGEIF(AG26:AG28,"&gt;0"),0)</f>
        <v>1</v>
      </c>
      <c r="AG26" s="308">
        <f t="shared" si="4"/>
        <v>1</v>
      </c>
      <c r="AH26" s="273" t="s">
        <v>363</v>
      </c>
      <c r="AI26" s="273" t="s">
        <v>378</v>
      </c>
      <c r="AJ26" s="371">
        <f t="shared" ref="AJ26" si="63">IF(P26="No_existen",5*$AJ$10,AK26*$AJ$10)</f>
        <v>0.1</v>
      </c>
      <c r="AK26" s="363">
        <f t="shared" ref="AK26" si="64">ROUND(AVERAGEIF(AL26:AL28,"&gt;0"),0)</f>
        <v>1</v>
      </c>
      <c r="AL26" s="330">
        <f t="shared" si="5"/>
        <v>1</v>
      </c>
      <c r="AM26" s="349" t="s">
        <v>526</v>
      </c>
      <c r="AN26" s="363">
        <f t="shared" ref="AN26" si="65">ROUND(AVERAGE(R26,AA26,AF26,AK26),0)</f>
        <v>2</v>
      </c>
      <c r="AO26" s="361" t="str">
        <f t="shared" ref="AO26" si="66">IF(AN26&lt;1.5,"FUERTE",IF(AND(AN26&gt;=1.5,AN26&lt;2.5),"ACEPTABLE",IF(AN26&gt;=5,"INEXISTENTE","DÉBIL")))</f>
        <v>ACEPTABLE</v>
      </c>
      <c r="AP26" s="429">
        <f t="shared" ref="AP26" si="67">IF(O26=0,0,ROUND((O26*AN26),0))</f>
        <v>18</v>
      </c>
      <c r="AQ26" s="423" t="str">
        <f>IF(AP26&gt;=40,"GRAVE", IF(AP26&lt;=3, "LEVE", "MODERADO"))</f>
        <v>MODERADO</v>
      </c>
      <c r="AR26" s="414" t="s">
        <v>590</v>
      </c>
      <c r="AS26" s="417">
        <v>1</v>
      </c>
      <c r="AT26" s="58" t="s">
        <v>94</v>
      </c>
      <c r="AU26" s="59" t="s">
        <v>591</v>
      </c>
      <c r="AV26" s="127">
        <v>44180</v>
      </c>
      <c r="AW26" s="133" t="s">
        <v>593</v>
      </c>
      <c r="AX26" s="136"/>
      <c r="AY26" s="136"/>
      <c r="AZ26" s="57"/>
      <c r="BA26" s="57"/>
      <c r="BB26" s="57"/>
      <c r="BC26" s="57"/>
    </row>
    <row r="27" spans="1:55" s="124" customFormat="1" ht="64.5" customHeight="1" x14ac:dyDescent="0.2">
      <c r="A27" s="407"/>
      <c r="B27" s="409"/>
      <c r="C27" s="412"/>
      <c r="D27" s="88"/>
      <c r="E27" s="88"/>
      <c r="F27" s="88"/>
      <c r="G27" s="377"/>
      <c r="H27" s="381"/>
      <c r="I27" s="383"/>
      <c r="J27" s="383"/>
      <c r="K27" s="389"/>
      <c r="L27" s="393"/>
      <c r="M27" s="389"/>
      <c r="N27" s="393"/>
      <c r="O27" s="393"/>
      <c r="P27" s="250"/>
      <c r="Q27" s="251">
        <f t="shared" si="1"/>
        <v>0</v>
      </c>
      <c r="R27" s="363"/>
      <c r="S27" s="363"/>
      <c r="T27" s="25"/>
      <c r="U27" s="460"/>
      <c r="V27" s="372"/>
      <c r="W27" s="351">
        <v>0</v>
      </c>
      <c r="X27" s="25"/>
      <c r="Y27" s="25"/>
      <c r="Z27" s="372"/>
      <c r="AA27" s="363"/>
      <c r="AB27" s="308">
        <f t="shared" si="3"/>
        <v>0</v>
      </c>
      <c r="AC27" s="273"/>
      <c r="AD27" s="292"/>
      <c r="AE27" s="372"/>
      <c r="AF27" s="363"/>
      <c r="AG27" s="308">
        <f t="shared" si="4"/>
        <v>0</v>
      </c>
      <c r="AH27" s="273"/>
      <c r="AI27" s="273"/>
      <c r="AJ27" s="372"/>
      <c r="AK27" s="363"/>
      <c r="AL27" s="330">
        <f t="shared" si="5"/>
        <v>0</v>
      </c>
      <c r="AM27" s="349"/>
      <c r="AN27" s="363"/>
      <c r="AO27" s="361"/>
      <c r="AP27" s="430"/>
      <c r="AQ27" s="424"/>
      <c r="AR27" s="415"/>
      <c r="AS27" s="415"/>
      <c r="AT27" s="58"/>
      <c r="AU27" s="59"/>
      <c r="AV27" s="127"/>
      <c r="AW27" s="133"/>
      <c r="AX27" s="136"/>
      <c r="AY27" s="136"/>
      <c r="AZ27" s="57"/>
      <c r="BA27" s="57"/>
      <c r="BB27" s="57"/>
      <c r="BC27" s="57"/>
    </row>
    <row r="28" spans="1:55" s="124" customFormat="1" ht="64.5" customHeight="1" x14ac:dyDescent="0.2">
      <c r="A28" s="407"/>
      <c r="B28" s="410"/>
      <c r="C28" s="413"/>
      <c r="D28" s="88"/>
      <c r="E28" s="88"/>
      <c r="F28" s="88"/>
      <c r="G28" s="378"/>
      <c r="H28" s="382"/>
      <c r="I28" s="383"/>
      <c r="J28" s="383"/>
      <c r="K28" s="391"/>
      <c r="L28" s="394"/>
      <c r="M28" s="389"/>
      <c r="N28" s="394"/>
      <c r="O28" s="393"/>
      <c r="P28" s="250"/>
      <c r="Q28" s="251">
        <f t="shared" si="1"/>
        <v>0</v>
      </c>
      <c r="R28" s="364"/>
      <c r="S28" s="364"/>
      <c r="T28" s="25"/>
      <c r="U28" s="461"/>
      <c r="V28" s="454"/>
      <c r="W28" s="351">
        <v>0</v>
      </c>
      <c r="X28" s="25"/>
      <c r="Y28" s="25"/>
      <c r="Z28" s="454"/>
      <c r="AA28" s="364"/>
      <c r="AB28" s="308">
        <f t="shared" si="3"/>
        <v>0</v>
      </c>
      <c r="AC28" s="273"/>
      <c r="AD28" s="292"/>
      <c r="AE28" s="454"/>
      <c r="AF28" s="364"/>
      <c r="AG28" s="308">
        <f t="shared" si="4"/>
        <v>0</v>
      </c>
      <c r="AH28" s="273"/>
      <c r="AI28" s="273"/>
      <c r="AJ28" s="454"/>
      <c r="AK28" s="364"/>
      <c r="AL28" s="330">
        <f t="shared" si="5"/>
        <v>0</v>
      </c>
      <c r="AM28" s="273"/>
      <c r="AN28" s="364"/>
      <c r="AO28" s="362"/>
      <c r="AP28" s="430"/>
      <c r="AQ28" s="425"/>
      <c r="AR28" s="416"/>
      <c r="AS28" s="416"/>
      <c r="AT28" s="58"/>
      <c r="AU28" s="59"/>
      <c r="AV28" s="127"/>
      <c r="AW28" s="133"/>
      <c r="AX28" s="136"/>
      <c r="AY28" s="136"/>
      <c r="AZ28" s="57"/>
      <c r="BA28" s="57"/>
      <c r="BB28" s="57"/>
      <c r="BC28" s="57"/>
    </row>
    <row r="29" spans="1:55" s="124" customFormat="1" ht="64.5" customHeight="1" x14ac:dyDescent="0.2">
      <c r="A29" s="407">
        <v>7</v>
      </c>
      <c r="B29" s="408"/>
      <c r="C29" s="411" t="str">
        <f>IF(B29=$B$1048372,$C$1048372,IF(B29=$B$1048373,$C$1048373,IF(B29=$B$1048374,$C$1048374,IF(B29=$B$1048375,$C$1048375,IF(B29=$B$1048376,$C$1048376,IF(B29=$B$1048377,$C$1048377,IF(B29=$B$1048378,$C$1048378,IF(B29=$B$1048379,$C$1048379,IF(B29=$B$1048380,$C$1048380,IF(B29=$B$1048381,$C$1048381,IF(B29=$B$1048384,$C$1048384,IF(B29=$B$1048385,$C$1048385,IF(B29=$B$1048386,$C$1048386,IF(B29=$B$1048387,$C$1048387,IF(B29=$B$1048388,$C$1048388,IF(B29=$B$1048389,$C$1048389,IF(B29=$B$1048390,$C$1048390," ")))))))))))))))))</f>
        <v xml:space="preserve"> </v>
      </c>
      <c r="D29" s="88"/>
      <c r="E29" s="88"/>
      <c r="F29" s="88"/>
      <c r="G29" s="376"/>
      <c r="H29" s="380"/>
      <c r="I29" s="383"/>
      <c r="J29" s="379"/>
      <c r="K29" s="388"/>
      <c r="L29" s="392">
        <f t="shared" ref="L29" si="68">IF(K29="ALTA",5,IF(K29="MEDIO ALTA",4,IF(K29="MEDIA",3,IF(K29="MEDIO BAJA",2,IF(K29="BAJA",1,0)))))</f>
        <v>0</v>
      </c>
      <c r="M29" s="388"/>
      <c r="N29" s="392">
        <f t="shared" ref="N29" si="69">IF(M29="ALTO",5,IF(M29="MEDIO ALTO",4,IF(M29="MEDIO",3,IF(M29="MEDIO BAJO",2,IF(M29="BAJO",1,0)))))</f>
        <v>0</v>
      </c>
      <c r="O29" s="392">
        <f t="shared" si="56"/>
        <v>0</v>
      </c>
      <c r="P29" s="250"/>
      <c r="Q29" s="251">
        <f t="shared" si="1"/>
        <v>0</v>
      </c>
      <c r="R29" s="365" t="e">
        <f t="shared" si="57"/>
        <v>#DIV/0!</v>
      </c>
      <c r="S29" s="365" t="e">
        <f t="shared" ref="S29" si="70">R29*0.6</f>
        <v>#DIV/0!</v>
      </c>
      <c r="T29" s="25"/>
      <c r="U29" s="459" t="e">
        <f t="shared" ref="U29" si="71">IF(P29="No_existen",5*$U$10,V29*$U$10)</f>
        <v>#DIV/0!</v>
      </c>
      <c r="V29" s="371" t="e">
        <f>ROUND(AVERAGEIF(W29:W31,"&gt;0"),0)</f>
        <v>#DIV/0!</v>
      </c>
      <c r="W29" s="314">
        <f t="shared" si="2"/>
        <v>0</v>
      </c>
      <c r="X29" s="25"/>
      <c r="Y29" s="25"/>
      <c r="Z29" s="371" t="e">
        <f t="shared" ref="Z29" si="72">IF(P29="No_existen",5*$Z$10,AA29*$Z$10)</f>
        <v>#DIV/0!</v>
      </c>
      <c r="AA29" s="363" t="e">
        <f t="shared" ref="AA29" si="73">ROUND(AVERAGEIF(AB29:AB31,"&gt;0"),0)</f>
        <v>#DIV/0!</v>
      </c>
      <c r="AB29" s="308">
        <f t="shared" si="3"/>
        <v>0</v>
      </c>
      <c r="AC29" s="273"/>
      <c r="AD29" s="292"/>
      <c r="AE29" s="371" t="e">
        <f t="shared" ref="AE29" si="74">IF(P29="No_existen",5*$AE$10,AF29*$AE$10)</f>
        <v>#DIV/0!</v>
      </c>
      <c r="AF29" s="363" t="e">
        <f t="shared" ref="AF29" si="75">ROUND(AVERAGEIF(AG29:AG31,"&gt;0"),0)</f>
        <v>#DIV/0!</v>
      </c>
      <c r="AG29" s="308">
        <f t="shared" si="4"/>
        <v>0</v>
      </c>
      <c r="AH29" s="273"/>
      <c r="AI29" s="273"/>
      <c r="AJ29" s="371" t="e">
        <f t="shared" ref="AJ29" si="76">IF(P29="No_existen",5*$AJ$10,AK29*$AJ$10)</f>
        <v>#DIV/0!</v>
      </c>
      <c r="AK29" s="363" t="e">
        <f t="shared" ref="AK29" si="77">ROUND(AVERAGEIF(AL29:AL31,"&gt;0"),0)</f>
        <v>#DIV/0!</v>
      </c>
      <c r="AL29" s="330">
        <f t="shared" si="5"/>
        <v>0</v>
      </c>
      <c r="AM29" s="273"/>
      <c r="AN29" s="363" t="e">
        <f t="shared" ref="AN29" si="78">ROUND(AVERAGE(R29,AA29,AF29,AK29),0)</f>
        <v>#DIV/0!</v>
      </c>
      <c r="AO29" s="361" t="e">
        <f t="shared" ref="AO29" si="79">IF(AN29&lt;1.5,"FUERTE",IF(AND(AN29&gt;=1.5,AN29&lt;2.5),"ACEPTABLE",IF(AN29&gt;=5,"INEXISTENTE","DÉBIL")))</f>
        <v>#DIV/0!</v>
      </c>
      <c r="AP29" s="429">
        <f t="shared" ref="AP29" si="80">IF(O29=0,0,ROUND((O29*AN29),0))</f>
        <v>0</v>
      </c>
      <c r="AQ29" s="423" t="str">
        <f>IF(AP29&gt;=40,"GRAVE", IF(AP29&lt;=3, "LEVE", "MODERADO"))</f>
        <v>LEVE</v>
      </c>
      <c r="AR29" s="414"/>
      <c r="AS29" s="414"/>
      <c r="AT29" s="58"/>
      <c r="AU29" s="59"/>
      <c r="AV29" s="127"/>
      <c r="AW29" s="133"/>
      <c r="AX29" s="136"/>
      <c r="AY29" s="136"/>
      <c r="AZ29" s="57"/>
      <c r="BA29" s="57"/>
      <c r="BB29" s="57"/>
      <c r="BC29" s="57"/>
    </row>
    <row r="30" spans="1:55" s="124" customFormat="1" ht="64.5" customHeight="1" x14ac:dyDescent="0.2">
      <c r="A30" s="407"/>
      <c r="B30" s="409"/>
      <c r="C30" s="412"/>
      <c r="D30" s="88"/>
      <c r="E30" s="88"/>
      <c r="F30" s="88"/>
      <c r="G30" s="377"/>
      <c r="H30" s="381"/>
      <c r="I30" s="383"/>
      <c r="J30" s="379"/>
      <c r="K30" s="389"/>
      <c r="L30" s="393"/>
      <c r="M30" s="389"/>
      <c r="N30" s="393"/>
      <c r="O30" s="393"/>
      <c r="P30" s="250"/>
      <c r="Q30" s="251">
        <f t="shared" si="1"/>
        <v>0</v>
      </c>
      <c r="R30" s="363"/>
      <c r="S30" s="363"/>
      <c r="T30" s="25"/>
      <c r="U30" s="460"/>
      <c r="V30" s="372"/>
      <c r="W30" s="314">
        <f t="shared" si="2"/>
        <v>0</v>
      </c>
      <c r="X30" s="25"/>
      <c r="Y30" s="25"/>
      <c r="Z30" s="372"/>
      <c r="AA30" s="363"/>
      <c r="AB30" s="308">
        <f t="shared" si="3"/>
        <v>0</v>
      </c>
      <c r="AC30" s="273"/>
      <c r="AD30" s="292"/>
      <c r="AE30" s="372"/>
      <c r="AF30" s="363"/>
      <c r="AG30" s="308">
        <f t="shared" si="4"/>
        <v>0</v>
      </c>
      <c r="AH30" s="273"/>
      <c r="AI30" s="273"/>
      <c r="AJ30" s="372"/>
      <c r="AK30" s="363"/>
      <c r="AL30" s="330">
        <f t="shared" si="5"/>
        <v>0</v>
      </c>
      <c r="AM30" s="273"/>
      <c r="AN30" s="363"/>
      <c r="AO30" s="361"/>
      <c r="AP30" s="430"/>
      <c r="AQ30" s="424"/>
      <c r="AR30" s="415"/>
      <c r="AS30" s="415"/>
      <c r="AT30" s="58"/>
      <c r="AU30" s="59"/>
      <c r="AV30" s="127"/>
      <c r="AW30" s="133"/>
      <c r="AX30" s="136"/>
      <c r="AY30" s="136"/>
      <c r="AZ30" s="57"/>
      <c r="BA30" s="57"/>
      <c r="BB30" s="57"/>
      <c r="BC30" s="57"/>
    </row>
    <row r="31" spans="1:55" s="124" customFormat="1" ht="64.5" customHeight="1" x14ac:dyDescent="0.2">
      <c r="A31" s="407"/>
      <c r="B31" s="410"/>
      <c r="C31" s="413"/>
      <c r="D31" s="88"/>
      <c r="E31" s="88"/>
      <c r="F31" s="88"/>
      <c r="G31" s="378"/>
      <c r="H31" s="382"/>
      <c r="I31" s="383"/>
      <c r="J31" s="379"/>
      <c r="K31" s="391"/>
      <c r="L31" s="394"/>
      <c r="M31" s="389"/>
      <c r="N31" s="394"/>
      <c r="O31" s="393"/>
      <c r="P31" s="250"/>
      <c r="Q31" s="251">
        <f t="shared" si="1"/>
        <v>0</v>
      </c>
      <c r="R31" s="364"/>
      <c r="S31" s="364"/>
      <c r="T31" s="25"/>
      <c r="U31" s="461"/>
      <c r="V31" s="454"/>
      <c r="W31" s="314">
        <f t="shared" si="2"/>
        <v>0</v>
      </c>
      <c r="X31" s="25"/>
      <c r="Y31" s="25"/>
      <c r="Z31" s="454"/>
      <c r="AA31" s="364"/>
      <c r="AB31" s="308">
        <f t="shared" si="3"/>
        <v>0</v>
      </c>
      <c r="AC31" s="273"/>
      <c r="AD31" s="292"/>
      <c r="AE31" s="454"/>
      <c r="AF31" s="364"/>
      <c r="AG31" s="308">
        <f t="shared" si="4"/>
        <v>0</v>
      </c>
      <c r="AH31" s="273"/>
      <c r="AI31" s="273"/>
      <c r="AJ31" s="454"/>
      <c r="AK31" s="364"/>
      <c r="AL31" s="330">
        <f t="shared" si="5"/>
        <v>0</v>
      </c>
      <c r="AM31" s="273"/>
      <c r="AN31" s="364"/>
      <c r="AO31" s="362"/>
      <c r="AP31" s="430"/>
      <c r="AQ31" s="425"/>
      <c r="AR31" s="416"/>
      <c r="AS31" s="416"/>
      <c r="AT31" s="58"/>
      <c r="AU31" s="59"/>
      <c r="AV31" s="127"/>
      <c r="AW31" s="133"/>
      <c r="AX31" s="136"/>
      <c r="AY31" s="136"/>
      <c r="AZ31" s="57"/>
      <c r="BA31" s="57"/>
      <c r="BB31" s="57"/>
      <c r="BC31" s="57"/>
    </row>
    <row r="32" spans="1:55" s="124" customFormat="1" ht="64.5" customHeight="1" x14ac:dyDescent="0.2">
      <c r="A32" s="407">
        <v>8</v>
      </c>
      <c r="B32" s="408"/>
      <c r="C32" s="411" t="str">
        <f>IF(B32=$B$1048372,$C$1048372,IF(B32=$B$1048373,$C$1048373,IF(B32=$B$1048374,$C$1048374,IF(B32=$B$1048375,$C$1048375,IF(B32=$B$1048376,$C$1048376,IF(B32=$B$1048377,$C$1048377,IF(B32=$B$1048378,$C$1048378,IF(B32=$B$1048379,$C$1048379,IF(B32=$B$1048380,$C$1048380,IF(B32=$B$1048381,$C$1048381,IF(B32=$B$1048384,$C$1048384,IF(B32=$B$1048385,$C$1048385,IF(B32=$B$1048386,$C$1048386,IF(B32=$B$1048387,$C$1048387,IF(B32=$B$1048388,$C$1048388,IF(B32=$B$1048389,$C$1048389,IF(B32=$B$1048390,$C$1048390," ")))))))))))))))))</f>
        <v xml:space="preserve"> </v>
      </c>
      <c r="D32" s="88"/>
      <c r="E32" s="88"/>
      <c r="F32" s="88"/>
      <c r="G32" s="376"/>
      <c r="H32" s="380"/>
      <c r="I32" s="383"/>
      <c r="J32" s="379"/>
      <c r="K32" s="388"/>
      <c r="L32" s="392">
        <f t="shared" ref="L32" si="81">IF(K32="ALTA",5,IF(K32="MEDIO ALTA",4,IF(K32="MEDIA",3,IF(K32="MEDIO BAJA",2,IF(K32="BAJA",1,0)))))</f>
        <v>0</v>
      </c>
      <c r="M32" s="388"/>
      <c r="N32" s="392">
        <f t="shared" ref="N32" si="82">IF(M32="ALTO",5,IF(M32="MEDIO ALTO",4,IF(M32="MEDIO",3,IF(M32="MEDIO BAJO",2,IF(M32="BAJO",1,0)))))</f>
        <v>0</v>
      </c>
      <c r="O32" s="392">
        <f t="shared" si="56"/>
        <v>0</v>
      </c>
      <c r="P32" s="250"/>
      <c r="Q32" s="251">
        <f t="shared" si="1"/>
        <v>0</v>
      </c>
      <c r="R32" s="365" t="e">
        <f t="shared" si="57"/>
        <v>#DIV/0!</v>
      </c>
      <c r="S32" s="365" t="e">
        <f t="shared" ref="S32" si="83">R32*0.6</f>
        <v>#DIV/0!</v>
      </c>
      <c r="T32" s="25"/>
      <c r="U32" s="459"/>
      <c r="V32" s="371"/>
      <c r="W32" s="314">
        <f t="shared" si="2"/>
        <v>0</v>
      </c>
      <c r="X32" s="25"/>
      <c r="Y32" s="25"/>
      <c r="Z32" s="371" t="e">
        <f t="shared" ref="Z32" si="84">IF(P32="No_existen",5*$Z$10,AA32*$Z$10)</f>
        <v>#DIV/0!</v>
      </c>
      <c r="AA32" s="363" t="e">
        <f t="shared" ref="AA32" si="85">ROUND(AVERAGEIF(AB32:AB34,"&gt;0"),0)</f>
        <v>#DIV/0!</v>
      </c>
      <c r="AB32" s="308">
        <f t="shared" si="3"/>
        <v>0</v>
      </c>
      <c r="AC32" s="273"/>
      <c r="AD32" s="292"/>
      <c r="AE32" s="371" t="e">
        <f t="shared" ref="AE32" si="86">IF(P32="No_existen",5*$AE$10,AF32*$AE$10)</f>
        <v>#DIV/0!</v>
      </c>
      <c r="AF32" s="363" t="e">
        <f t="shared" ref="AF32" si="87">ROUND(AVERAGEIF(AG32:AG34,"&gt;0"),0)</f>
        <v>#DIV/0!</v>
      </c>
      <c r="AG32" s="308">
        <f t="shared" si="4"/>
        <v>0</v>
      </c>
      <c r="AH32" s="273"/>
      <c r="AI32" s="273"/>
      <c r="AJ32" s="371" t="e">
        <f t="shared" ref="AJ32" si="88">IF(P32="No_existen",5*$AJ$10,AK32*$AJ$10)</f>
        <v>#DIV/0!</v>
      </c>
      <c r="AK32" s="363" t="e">
        <f t="shared" ref="AK32" si="89">ROUND(AVERAGEIF(AL32:AL34,"&gt;0"),0)</f>
        <v>#DIV/0!</v>
      </c>
      <c r="AL32" s="330">
        <f t="shared" si="5"/>
        <v>0</v>
      </c>
      <c r="AM32" s="273"/>
      <c r="AN32" s="363" t="e">
        <f t="shared" ref="AN32" si="90">ROUND(AVERAGE(R32,AA32,AF32,AK32),0)</f>
        <v>#DIV/0!</v>
      </c>
      <c r="AO32" s="361" t="e">
        <f t="shared" ref="AO32" si="91">IF(AN32&lt;1.5,"FUERTE",IF(AND(AN32&gt;=1.5,AN32&lt;2.5),"ACEPTABLE",IF(AN32&gt;=5,"INEXISTENTE","DÉBIL")))</f>
        <v>#DIV/0!</v>
      </c>
      <c r="AP32" s="429">
        <f t="shared" ref="AP32" si="92">IF(O32=0,0,ROUND((O32*AN32),0))</f>
        <v>0</v>
      </c>
      <c r="AQ32" s="423" t="str">
        <f>IF(AP32&gt;=40,"GRAVE", IF(AP32&lt;=3, "LEVE", "MODERADO"))</f>
        <v>LEVE</v>
      </c>
      <c r="AR32" s="414"/>
      <c r="AS32" s="414"/>
      <c r="AT32" s="58"/>
      <c r="AU32" s="59"/>
      <c r="AV32" s="127"/>
      <c r="AW32" s="133"/>
      <c r="AX32" s="136"/>
      <c r="AY32" s="136"/>
      <c r="AZ32" s="57"/>
      <c r="BA32" s="57"/>
      <c r="BB32" s="57"/>
      <c r="BC32" s="57"/>
    </row>
    <row r="33" spans="1:55" s="124" customFormat="1" ht="64.5" customHeight="1" x14ac:dyDescent="0.2">
      <c r="A33" s="407"/>
      <c r="B33" s="409"/>
      <c r="C33" s="412"/>
      <c r="D33" s="88"/>
      <c r="E33" s="88"/>
      <c r="F33" s="88"/>
      <c r="G33" s="377"/>
      <c r="H33" s="381"/>
      <c r="I33" s="383"/>
      <c r="J33" s="379"/>
      <c r="K33" s="389"/>
      <c r="L33" s="393"/>
      <c r="M33" s="389"/>
      <c r="N33" s="393"/>
      <c r="O33" s="393"/>
      <c r="P33" s="250"/>
      <c r="Q33" s="251">
        <f t="shared" si="1"/>
        <v>0</v>
      </c>
      <c r="R33" s="363"/>
      <c r="S33" s="363"/>
      <c r="T33" s="25"/>
      <c r="U33" s="460"/>
      <c r="V33" s="372"/>
      <c r="W33" s="314">
        <f t="shared" si="2"/>
        <v>0</v>
      </c>
      <c r="X33" s="25"/>
      <c r="Y33" s="25"/>
      <c r="Z33" s="372"/>
      <c r="AA33" s="363"/>
      <c r="AB33" s="308">
        <f t="shared" si="3"/>
        <v>0</v>
      </c>
      <c r="AC33" s="273"/>
      <c r="AD33" s="292"/>
      <c r="AE33" s="372"/>
      <c r="AF33" s="363"/>
      <c r="AG33" s="308">
        <f t="shared" si="4"/>
        <v>0</v>
      </c>
      <c r="AH33" s="273"/>
      <c r="AI33" s="273"/>
      <c r="AJ33" s="372"/>
      <c r="AK33" s="363"/>
      <c r="AL33" s="330">
        <f t="shared" si="5"/>
        <v>0</v>
      </c>
      <c r="AM33" s="273"/>
      <c r="AN33" s="363"/>
      <c r="AO33" s="361"/>
      <c r="AP33" s="430"/>
      <c r="AQ33" s="424"/>
      <c r="AR33" s="415"/>
      <c r="AS33" s="415"/>
      <c r="AT33" s="58"/>
      <c r="AU33" s="59"/>
      <c r="AV33" s="127"/>
      <c r="AW33" s="133"/>
      <c r="AX33" s="136"/>
      <c r="AY33" s="136"/>
      <c r="AZ33" s="57"/>
      <c r="BA33" s="57"/>
      <c r="BB33" s="57"/>
      <c r="BC33" s="57"/>
    </row>
    <row r="34" spans="1:55" s="124" customFormat="1" ht="64.5" customHeight="1" x14ac:dyDescent="0.2">
      <c r="A34" s="407"/>
      <c r="B34" s="410"/>
      <c r="C34" s="413"/>
      <c r="D34" s="88"/>
      <c r="E34" s="88"/>
      <c r="F34" s="88"/>
      <c r="G34" s="378"/>
      <c r="H34" s="382"/>
      <c r="I34" s="383"/>
      <c r="J34" s="379"/>
      <c r="K34" s="391"/>
      <c r="L34" s="394"/>
      <c r="M34" s="389"/>
      <c r="N34" s="394"/>
      <c r="O34" s="393"/>
      <c r="P34" s="250"/>
      <c r="Q34" s="251">
        <f t="shared" si="1"/>
        <v>0</v>
      </c>
      <c r="R34" s="364"/>
      <c r="S34" s="364"/>
      <c r="T34" s="25"/>
      <c r="U34" s="461"/>
      <c r="V34" s="454"/>
      <c r="W34" s="314">
        <f t="shared" si="2"/>
        <v>0</v>
      </c>
      <c r="X34" s="25"/>
      <c r="Y34" s="25"/>
      <c r="Z34" s="454"/>
      <c r="AA34" s="364"/>
      <c r="AB34" s="308">
        <f t="shared" si="3"/>
        <v>0</v>
      </c>
      <c r="AC34" s="273"/>
      <c r="AD34" s="292"/>
      <c r="AE34" s="454"/>
      <c r="AF34" s="364"/>
      <c r="AG34" s="308">
        <f t="shared" si="4"/>
        <v>0</v>
      </c>
      <c r="AH34" s="273"/>
      <c r="AI34" s="273"/>
      <c r="AJ34" s="454"/>
      <c r="AK34" s="364"/>
      <c r="AL34" s="330">
        <f t="shared" si="5"/>
        <v>0</v>
      </c>
      <c r="AM34" s="273"/>
      <c r="AN34" s="364"/>
      <c r="AO34" s="362"/>
      <c r="AP34" s="430"/>
      <c r="AQ34" s="425"/>
      <c r="AR34" s="416"/>
      <c r="AS34" s="416"/>
      <c r="AT34" s="58"/>
      <c r="AU34" s="59"/>
      <c r="AV34" s="127"/>
      <c r="AW34" s="133"/>
      <c r="AX34" s="136"/>
      <c r="AY34" s="136"/>
      <c r="AZ34" s="57"/>
      <c r="BA34" s="57"/>
      <c r="BB34" s="57"/>
      <c r="BC34" s="57"/>
    </row>
    <row r="35" spans="1:55" s="124" customFormat="1" ht="64.5" customHeight="1" x14ac:dyDescent="0.2">
      <c r="A35" s="407">
        <v>9</v>
      </c>
      <c r="B35" s="408"/>
      <c r="C35" s="411" t="str">
        <f>IF(B35=$B$1048372,$C$1048372,IF(B35=$B$1048373,$C$1048373,IF(B35=$B$1048374,$C$1048374,IF(B35=$B$1048375,$C$1048375,IF(B35=$B$1048376,$C$1048376,IF(B35=$B$1048377,$C$1048377,IF(B35=$B$1048378,$C$1048378,IF(B35=$B$1048379,$C$1048379,IF(B35=$B$1048380,$C$1048380,IF(B35=$B$1048381,$C$1048381,IF(B35=$B$1048384,$C$1048384,IF(B35=$B$1048385,$C$1048385,IF(B35=$B$1048386,$C$1048386,IF(B35=$B$1048387,$C$1048387,IF(B35=$B$1048388,$C$1048388,IF(B35=$B$1048389,$C$1048389,IF(B35=$B$1048390,$C$1048390," ")))))))))))))))))</f>
        <v xml:space="preserve"> </v>
      </c>
      <c r="D35" s="88"/>
      <c r="E35" s="88"/>
      <c r="F35" s="88"/>
      <c r="G35" s="376"/>
      <c r="H35" s="380"/>
      <c r="I35" s="383"/>
      <c r="J35" s="379"/>
      <c r="K35" s="388"/>
      <c r="L35" s="392">
        <f t="shared" ref="L35" si="93">IF(K35="ALTA",5,IF(K35="MEDIO ALTA",4,IF(K35="MEDIA",3,IF(K35="MEDIO BAJA",2,IF(K35="BAJA",1,0)))))</f>
        <v>0</v>
      </c>
      <c r="M35" s="388"/>
      <c r="N35" s="392">
        <f t="shared" ref="N35" si="94">IF(M35="ALTO",5,IF(M35="MEDIO ALTO",4,IF(M35="MEDIO",3,IF(M35="MEDIO BAJO",2,IF(M35="BAJO",1,0)))))</f>
        <v>0</v>
      </c>
      <c r="O35" s="392">
        <f t="shared" si="56"/>
        <v>0</v>
      </c>
      <c r="P35" s="250"/>
      <c r="Q35" s="251">
        <f t="shared" si="1"/>
        <v>0</v>
      </c>
      <c r="R35" s="365" t="e">
        <f t="shared" si="57"/>
        <v>#DIV/0!</v>
      </c>
      <c r="S35" s="365" t="e">
        <f t="shared" ref="S35" si="95">R35*0.6</f>
        <v>#DIV/0!</v>
      </c>
      <c r="T35" s="25"/>
      <c r="U35" s="459" t="e">
        <f t="shared" ref="U35" si="96">IF(P35="No_existen",5*$U$10,V35*$U$10)</f>
        <v>#DIV/0!</v>
      </c>
      <c r="V35" s="371" t="e">
        <f>ROUND(AVERAGEIF(W35:W37,"&gt;0"),0)</f>
        <v>#DIV/0!</v>
      </c>
      <c r="W35" s="314">
        <f t="shared" si="2"/>
        <v>0</v>
      </c>
      <c r="X35" s="25"/>
      <c r="Y35" s="25"/>
      <c r="Z35" s="371" t="e">
        <f t="shared" ref="Z35" si="97">IF(P35="No_existen",5*$Z$10,AA35*$Z$10)</f>
        <v>#DIV/0!</v>
      </c>
      <c r="AA35" s="363" t="e">
        <f t="shared" ref="AA35" si="98">ROUND(AVERAGEIF(AB35:AB37,"&gt;0"),0)</f>
        <v>#DIV/0!</v>
      </c>
      <c r="AB35" s="308">
        <f t="shared" si="3"/>
        <v>0</v>
      </c>
      <c r="AC35" s="273"/>
      <c r="AD35" s="292"/>
      <c r="AE35" s="371" t="e">
        <f t="shared" ref="AE35" si="99">IF(P35="No_existen",5*$AE$10,AF35*$AE$10)</f>
        <v>#DIV/0!</v>
      </c>
      <c r="AF35" s="363" t="e">
        <f t="shared" ref="AF35" si="100">ROUND(AVERAGEIF(AG35:AG37,"&gt;0"),0)</f>
        <v>#DIV/0!</v>
      </c>
      <c r="AG35" s="308">
        <f t="shared" si="4"/>
        <v>0</v>
      </c>
      <c r="AH35" s="273"/>
      <c r="AI35" s="273"/>
      <c r="AJ35" s="371" t="e">
        <f t="shared" ref="AJ35" si="101">IF(P35="No_existen",5*$AJ$10,AK35*$AJ$10)</f>
        <v>#DIV/0!</v>
      </c>
      <c r="AK35" s="363" t="e">
        <f t="shared" ref="AK35" si="102">ROUND(AVERAGEIF(AL35:AL37,"&gt;0"),0)</f>
        <v>#DIV/0!</v>
      </c>
      <c r="AL35" s="330">
        <f t="shared" si="5"/>
        <v>0</v>
      </c>
      <c r="AM35" s="273"/>
      <c r="AN35" s="363" t="e">
        <f t="shared" ref="AN35" si="103">ROUND(AVERAGE(R35,AA35,AF35,AK35),0)</f>
        <v>#DIV/0!</v>
      </c>
      <c r="AO35" s="361" t="e">
        <f t="shared" ref="AO35" si="104">IF(AN35&lt;1.5,"FUERTE",IF(AND(AN35&gt;=1.5,AN35&lt;2.5),"ACEPTABLE",IF(AN35&gt;=5,"INEXISTENTE","DÉBIL")))</f>
        <v>#DIV/0!</v>
      </c>
      <c r="AP35" s="429">
        <f t="shared" ref="AP35" si="105">IF(O35=0,0,ROUND((O35*AN35),0))</f>
        <v>0</v>
      </c>
      <c r="AQ35" s="423" t="str">
        <f>IF(AP35&gt;=40,"GRAVE", IF(AP35&lt;=3, "LEVE", "MODERADO"))</f>
        <v>LEVE</v>
      </c>
      <c r="AR35" s="414"/>
      <c r="AS35" s="414"/>
      <c r="AT35" s="58"/>
      <c r="AU35" s="59"/>
      <c r="AV35" s="127"/>
      <c r="AW35" s="133"/>
      <c r="AX35" s="136"/>
      <c r="AY35" s="136"/>
      <c r="AZ35" s="57"/>
      <c r="BA35" s="57"/>
      <c r="BB35" s="57"/>
      <c r="BC35" s="57"/>
    </row>
    <row r="36" spans="1:55" s="124" customFormat="1" ht="64.5" customHeight="1" x14ac:dyDescent="0.2">
      <c r="A36" s="407"/>
      <c r="B36" s="409"/>
      <c r="C36" s="412"/>
      <c r="D36" s="88"/>
      <c r="E36" s="88"/>
      <c r="F36" s="88"/>
      <c r="G36" s="377"/>
      <c r="H36" s="381"/>
      <c r="I36" s="383"/>
      <c r="J36" s="379"/>
      <c r="K36" s="389"/>
      <c r="L36" s="393"/>
      <c r="M36" s="389"/>
      <c r="N36" s="393"/>
      <c r="O36" s="393"/>
      <c r="P36" s="250"/>
      <c r="Q36" s="251">
        <f t="shared" si="1"/>
        <v>0</v>
      </c>
      <c r="R36" s="363"/>
      <c r="S36" s="363"/>
      <c r="T36" s="25"/>
      <c r="U36" s="460"/>
      <c r="V36" s="372"/>
      <c r="W36" s="314">
        <f t="shared" si="2"/>
        <v>0</v>
      </c>
      <c r="X36" s="25"/>
      <c r="Y36" s="25"/>
      <c r="Z36" s="372"/>
      <c r="AA36" s="363"/>
      <c r="AB36" s="308">
        <f t="shared" si="3"/>
        <v>0</v>
      </c>
      <c r="AC36" s="273"/>
      <c r="AD36" s="292"/>
      <c r="AE36" s="372"/>
      <c r="AF36" s="363"/>
      <c r="AG36" s="308">
        <f t="shared" si="4"/>
        <v>0</v>
      </c>
      <c r="AH36" s="273"/>
      <c r="AI36" s="273"/>
      <c r="AJ36" s="372"/>
      <c r="AK36" s="363"/>
      <c r="AL36" s="330">
        <f t="shared" si="5"/>
        <v>0</v>
      </c>
      <c r="AM36" s="273"/>
      <c r="AN36" s="363"/>
      <c r="AO36" s="361"/>
      <c r="AP36" s="430"/>
      <c r="AQ36" s="424"/>
      <c r="AR36" s="415"/>
      <c r="AS36" s="415"/>
      <c r="AT36" s="58"/>
      <c r="AU36" s="59"/>
      <c r="AV36" s="127"/>
      <c r="AW36" s="133"/>
      <c r="AX36" s="136"/>
      <c r="AY36" s="136"/>
      <c r="AZ36" s="57"/>
      <c r="BA36" s="57"/>
      <c r="BB36" s="57"/>
      <c r="BC36" s="57"/>
    </row>
    <row r="37" spans="1:55" s="124" customFormat="1" ht="64.5" customHeight="1" x14ac:dyDescent="0.2">
      <c r="A37" s="407"/>
      <c r="B37" s="410"/>
      <c r="C37" s="413"/>
      <c r="D37" s="88"/>
      <c r="E37" s="88"/>
      <c r="F37" s="88"/>
      <c r="G37" s="378"/>
      <c r="H37" s="382"/>
      <c r="I37" s="383"/>
      <c r="J37" s="379"/>
      <c r="K37" s="391"/>
      <c r="L37" s="394"/>
      <c r="M37" s="389"/>
      <c r="N37" s="394"/>
      <c r="O37" s="393"/>
      <c r="P37" s="250"/>
      <c r="Q37" s="251">
        <f t="shared" si="1"/>
        <v>0</v>
      </c>
      <c r="R37" s="364"/>
      <c r="S37" s="364"/>
      <c r="T37" s="25"/>
      <c r="U37" s="461"/>
      <c r="V37" s="454"/>
      <c r="W37" s="314">
        <f t="shared" si="2"/>
        <v>0</v>
      </c>
      <c r="X37" s="25"/>
      <c r="Y37" s="25"/>
      <c r="Z37" s="454"/>
      <c r="AA37" s="364"/>
      <c r="AB37" s="308">
        <f t="shared" si="3"/>
        <v>0</v>
      </c>
      <c r="AC37" s="273"/>
      <c r="AD37" s="292"/>
      <c r="AE37" s="454"/>
      <c r="AF37" s="364"/>
      <c r="AG37" s="308">
        <f t="shared" si="4"/>
        <v>0</v>
      </c>
      <c r="AH37" s="273"/>
      <c r="AI37" s="273"/>
      <c r="AJ37" s="454"/>
      <c r="AK37" s="364"/>
      <c r="AL37" s="330">
        <f t="shared" si="5"/>
        <v>0</v>
      </c>
      <c r="AM37" s="273"/>
      <c r="AN37" s="364"/>
      <c r="AO37" s="362"/>
      <c r="AP37" s="430"/>
      <c r="AQ37" s="425"/>
      <c r="AR37" s="416"/>
      <c r="AS37" s="416"/>
      <c r="AT37" s="58"/>
      <c r="AU37" s="59"/>
      <c r="AV37" s="127"/>
      <c r="AW37" s="133"/>
      <c r="AX37" s="136"/>
      <c r="AY37" s="136"/>
      <c r="AZ37" s="57"/>
      <c r="BA37" s="57"/>
      <c r="BB37" s="57"/>
      <c r="BC37" s="57"/>
    </row>
    <row r="38" spans="1:55" s="124" customFormat="1" ht="64.5" customHeight="1" x14ac:dyDescent="0.2">
      <c r="A38" s="407">
        <v>10</v>
      </c>
      <c r="B38" s="408"/>
      <c r="C38" s="411" t="str">
        <f>IF(B38=$B$1048372,$C$1048372,IF(B38=$B$1048373,$C$1048373,IF(B38=$B$1048374,$C$1048374,IF(B38=$B$1048375,$C$1048375,IF(B38=$B$1048376,$C$1048376,IF(B38=$B$1048377,$C$1048377,IF(B38=$B$1048378,$C$1048378,IF(B38=$B$1048379,$C$1048379,IF(B38=$B$1048380,$C$1048380,IF(B38=$B$1048381,$C$1048381,IF(B38=$B$1048384,$C$1048384,IF(B38=$B$1048385,$C$1048385,IF(B38=$B$1048386,$C$1048386,IF(B38=$B$1048387,$C$1048387,IF(B38=$B$1048388,$C$1048388,IF(B38=$B$1048389,$C$1048389,IF(B38=$B$1048390,$C$1048390," ")))))))))))))))))</f>
        <v xml:space="preserve"> </v>
      </c>
      <c r="D38" s="88"/>
      <c r="E38" s="88"/>
      <c r="F38" s="88"/>
      <c r="G38" s="376"/>
      <c r="H38" s="380"/>
      <c r="I38" s="383"/>
      <c r="J38" s="379"/>
      <c r="K38" s="388"/>
      <c r="L38" s="392">
        <f t="shared" ref="L38" si="106">IF(K38="ALTA",5,IF(K38="MEDIO ALTA",4,IF(K38="MEDIA",3,IF(K38="MEDIO BAJA",2,IF(K38="BAJA",1,0)))))</f>
        <v>0</v>
      </c>
      <c r="M38" s="388"/>
      <c r="N38" s="392">
        <f t="shared" ref="N38" si="107">IF(M38="ALTO",5,IF(M38="MEDIO ALTO",4,IF(M38="MEDIO",3,IF(M38="MEDIO BAJO",2,IF(M38="BAJO",1,0)))))</f>
        <v>0</v>
      </c>
      <c r="O38" s="392">
        <f t="shared" si="56"/>
        <v>0</v>
      </c>
      <c r="P38" s="250"/>
      <c r="Q38" s="251">
        <f t="shared" si="1"/>
        <v>0</v>
      </c>
      <c r="R38" s="365" t="e">
        <f t="shared" si="57"/>
        <v>#DIV/0!</v>
      </c>
      <c r="S38" s="365" t="e">
        <f t="shared" ref="S38" si="108">R38*0.6</f>
        <v>#DIV/0!</v>
      </c>
      <c r="T38" s="25"/>
      <c r="U38" s="459"/>
      <c r="V38" s="371"/>
      <c r="W38" s="314">
        <f t="shared" si="2"/>
        <v>0</v>
      </c>
      <c r="X38" s="25"/>
      <c r="Y38" s="25"/>
      <c r="Z38" s="371" t="e">
        <f t="shared" ref="Z38" si="109">IF(P38="No_existen",5*$Z$10,AA38*$Z$10)</f>
        <v>#DIV/0!</v>
      </c>
      <c r="AA38" s="363" t="e">
        <f t="shared" ref="AA38" si="110">ROUND(AVERAGEIF(AB38:AB40,"&gt;0"),0)</f>
        <v>#DIV/0!</v>
      </c>
      <c r="AB38" s="308">
        <f t="shared" si="3"/>
        <v>0</v>
      </c>
      <c r="AC38" s="273"/>
      <c r="AD38" s="292"/>
      <c r="AE38" s="371" t="e">
        <f t="shared" ref="AE38" si="111">IF(P38="No_existen",5*$AE$10,AF38*$AE$10)</f>
        <v>#DIV/0!</v>
      </c>
      <c r="AF38" s="363" t="e">
        <f t="shared" ref="AF38" si="112">ROUND(AVERAGEIF(AG38:AG40,"&gt;0"),0)</f>
        <v>#DIV/0!</v>
      </c>
      <c r="AG38" s="308">
        <f t="shared" si="4"/>
        <v>0</v>
      </c>
      <c r="AH38" s="273"/>
      <c r="AI38" s="273"/>
      <c r="AJ38" s="371" t="e">
        <f t="shared" ref="AJ38" si="113">IF(P38="No_existen",5*$AJ$10,AK38*$AJ$10)</f>
        <v>#DIV/0!</v>
      </c>
      <c r="AK38" s="363" t="e">
        <f t="shared" ref="AK38" si="114">ROUND(AVERAGEIF(AL38:AL40,"&gt;0"),0)</f>
        <v>#DIV/0!</v>
      </c>
      <c r="AL38" s="330">
        <f t="shared" si="5"/>
        <v>0</v>
      </c>
      <c r="AM38" s="273"/>
      <c r="AN38" s="363" t="e">
        <f t="shared" ref="AN38" si="115">ROUND(AVERAGE(R38,AA38,AF38,AK38),0)</f>
        <v>#DIV/0!</v>
      </c>
      <c r="AO38" s="361" t="e">
        <f t="shared" ref="AO38" si="116">IF(AN38&lt;1.5,"FUERTE",IF(AND(AN38&gt;=1.5,AN38&lt;2.5),"ACEPTABLE",IF(AN38&gt;=5,"INEXISTENTE","DÉBIL")))</f>
        <v>#DIV/0!</v>
      </c>
      <c r="AP38" s="429">
        <f t="shared" ref="AP38" si="117">IF(O38=0,0,ROUND((O38*AN38),0))</f>
        <v>0</v>
      </c>
      <c r="AQ38" s="423" t="str">
        <f>IF(AP38&gt;=40,"GRAVE", IF(AP38&lt;=3, "LEVE", "MODERADO"))</f>
        <v>LEVE</v>
      </c>
      <c r="AR38" s="414"/>
      <c r="AS38" s="414"/>
      <c r="AT38" s="58"/>
      <c r="AU38" s="59"/>
      <c r="AV38" s="127"/>
      <c r="AW38" s="133"/>
      <c r="AX38" s="136"/>
      <c r="AY38" s="136"/>
      <c r="AZ38" s="57"/>
      <c r="BA38" s="57"/>
      <c r="BB38" s="57"/>
      <c r="BC38" s="57"/>
    </row>
    <row r="39" spans="1:55" s="124" customFormat="1" ht="64.5" customHeight="1" x14ac:dyDescent="0.2">
      <c r="A39" s="407"/>
      <c r="B39" s="409"/>
      <c r="C39" s="412"/>
      <c r="D39" s="88"/>
      <c r="E39" s="88"/>
      <c r="F39" s="88"/>
      <c r="G39" s="377"/>
      <c r="H39" s="381"/>
      <c r="I39" s="383"/>
      <c r="J39" s="379"/>
      <c r="K39" s="389"/>
      <c r="L39" s="393"/>
      <c r="M39" s="389"/>
      <c r="N39" s="393"/>
      <c r="O39" s="393"/>
      <c r="P39" s="250"/>
      <c r="Q39" s="251">
        <f t="shared" si="1"/>
        <v>0</v>
      </c>
      <c r="R39" s="363"/>
      <c r="S39" s="363"/>
      <c r="T39" s="25"/>
      <c r="U39" s="460"/>
      <c r="V39" s="372"/>
      <c r="W39" s="314">
        <f t="shared" si="2"/>
        <v>0</v>
      </c>
      <c r="X39" s="25"/>
      <c r="Y39" s="25"/>
      <c r="Z39" s="372"/>
      <c r="AA39" s="363"/>
      <c r="AB39" s="308">
        <f t="shared" si="3"/>
        <v>0</v>
      </c>
      <c r="AC39" s="273"/>
      <c r="AD39" s="292"/>
      <c r="AE39" s="372"/>
      <c r="AF39" s="363"/>
      <c r="AG39" s="308">
        <f t="shared" si="4"/>
        <v>0</v>
      </c>
      <c r="AH39" s="273"/>
      <c r="AI39" s="273"/>
      <c r="AJ39" s="372"/>
      <c r="AK39" s="363"/>
      <c r="AL39" s="330">
        <f t="shared" si="5"/>
        <v>0</v>
      </c>
      <c r="AM39" s="273"/>
      <c r="AN39" s="363"/>
      <c r="AO39" s="361"/>
      <c r="AP39" s="430"/>
      <c r="AQ39" s="424"/>
      <c r="AR39" s="415"/>
      <c r="AS39" s="415"/>
      <c r="AT39" s="58"/>
      <c r="AU39" s="59"/>
      <c r="AV39" s="127"/>
      <c r="AW39" s="133"/>
      <c r="AX39" s="136"/>
      <c r="AY39" s="136"/>
      <c r="AZ39" s="57"/>
      <c r="BA39" s="57"/>
      <c r="BB39" s="57"/>
      <c r="BC39" s="57"/>
    </row>
    <row r="40" spans="1:55" s="124" customFormat="1" ht="64.5" customHeight="1" x14ac:dyDescent="0.2">
      <c r="A40" s="407"/>
      <c r="B40" s="410"/>
      <c r="C40" s="413"/>
      <c r="D40" s="88"/>
      <c r="E40" s="88"/>
      <c r="F40" s="88"/>
      <c r="G40" s="378"/>
      <c r="H40" s="382"/>
      <c r="I40" s="383"/>
      <c r="J40" s="379"/>
      <c r="K40" s="391"/>
      <c r="L40" s="394"/>
      <c r="M40" s="389"/>
      <c r="N40" s="394"/>
      <c r="O40" s="393"/>
      <c r="P40" s="250"/>
      <c r="Q40" s="251">
        <f t="shared" si="1"/>
        <v>0</v>
      </c>
      <c r="R40" s="364"/>
      <c r="S40" s="364"/>
      <c r="T40" s="25"/>
      <c r="U40" s="461"/>
      <c r="V40" s="454"/>
      <c r="W40" s="314">
        <f t="shared" si="2"/>
        <v>0</v>
      </c>
      <c r="X40" s="25"/>
      <c r="Y40" s="25"/>
      <c r="Z40" s="454"/>
      <c r="AA40" s="364"/>
      <c r="AB40" s="308">
        <f t="shared" si="3"/>
        <v>0</v>
      </c>
      <c r="AC40" s="273"/>
      <c r="AD40" s="292"/>
      <c r="AE40" s="454"/>
      <c r="AF40" s="364"/>
      <c r="AG40" s="308">
        <f t="shared" si="4"/>
        <v>0</v>
      </c>
      <c r="AH40" s="273"/>
      <c r="AI40" s="273"/>
      <c r="AJ40" s="454"/>
      <c r="AK40" s="364"/>
      <c r="AL40" s="330">
        <f t="shared" si="5"/>
        <v>0</v>
      </c>
      <c r="AM40" s="273"/>
      <c r="AN40" s="364"/>
      <c r="AO40" s="362"/>
      <c r="AP40" s="430"/>
      <c r="AQ40" s="425"/>
      <c r="AR40" s="416"/>
      <c r="AS40" s="416"/>
      <c r="AT40" s="58"/>
      <c r="AU40" s="59"/>
      <c r="AV40" s="127"/>
      <c r="AW40" s="133"/>
      <c r="AX40" s="136"/>
      <c r="AY40" s="136"/>
      <c r="AZ40" s="57"/>
      <c r="BA40" s="57"/>
      <c r="BB40" s="57"/>
      <c r="BC40" s="57"/>
    </row>
    <row r="41" spans="1:55" s="130" customFormat="1" ht="64.5" customHeight="1" x14ac:dyDescent="0.2">
      <c r="A41" s="407">
        <v>11</v>
      </c>
      <c r="B41" s="408"/>
      <c r="C41" s="411" t="str">
        <f>IF(B41=$B$1048372,$C$1048372,IF(B41=$B$1048373,$C$1048373,IF(B41=$B$1048374,$C$1048374,IF(B41=$B$1048375,$C$1048375,IF(B41=$B$1048376,$C$1048376,IF(B41=$B$1048377,$C$1048377,IF(B41=$B$1048378,$C$1048378,IF(B41=$B$1048379,$C$1048379,IF(B41=$B$1048380,$C$1048380,IF(B41=$B$1048381,$C$1048381,IF(B41=$B$1048384,$C$1048384,IF(B41=$B$1048385,$C$1048385,IF(B41=$B$1048386,$C$1048386,IF(B41=$B$1048387,$C$1048387,IF(B41=$B$1048388,$C$1048388,IF(B41=$B$1048389,$C$1048389,IF(B41=$B$1048390,$C$1048390," ")))))))))))))))))</f>
        <v xml:space="preserve"> </v>
      </c>
      <c r="D41" s="88"/>
      <c r="E41" s="88"/>
      <c r="F41" s="88"/>
      <c r="G41" s="376"/>
      <c r="H41" s="380"/>
      <c r="I41" s="383"/>
      <c r="J41" s="379"/>
      <c r="K41" s="388"/>
      <c r="L41" s="392">
        <f t="shared" ref="L41" si="118">IF(K41="ALTA",5,IF(K41="MEDIO ALTA",4,IF(K41="MEDIA",3,IF(K41="MEDIO BAJA",2,IF(K41="BAJA",1,0)))))</f>
        <v>0</v>
      </c>
      <c r="M41" s="388"/>
      <c r="N41" s="392">
        <f t="shared" ref="N41" si="119">IF(M41="ALTO",5,IF(M41="MEDIO ALTO",4,IF(M41="MEDIO",3,IF(M41="MEDIO BAJO",2,IF(M41="BAJO",1,0)))))</f>
        <v>0</v>
      </c>
      <c r="O41" s="392">
        <f t="shared" si="56"/>
        <v>0</v>
      </c>
      <c r="P41" s="250"/>
      <c r="Q41" s="251">
        <f t="shared" si="1"/>
        <v>0</v>
      </c>
      <c r="R41" s="365" t="e">
        <f t="shared" si="57"/>
        <v>#DIV/0!</v>
      </c>
      <c r="S41" s="365" t="e">
        <f t="shared" ref="S41" si="120">R41*0.6</f>
        <v>#DIV/0!</v>
      </c>
      <c r="T41" s="25"/>
      <c r="U41" s="459"/>
      <c r="V41" s="371"/>
      <c r="W41" s="314">
        <f t="shared" si="2"/>
        <v>0</v>
      </c>
      <c r="X41" s="25"/>
      <c r="Y41" s="25"/>
      <c r="Z41" s="371" t="e">
        <f t="shared" ref="Z41" si="121">IF(P41="No_existen",5*$Z$10,AA41*$Z$10)</f>
        <v>#DIV/0!</v>
      </c>
      <c r="AA41" s="363" t="e">
        <f t="shared" ref="AA41" si="122">ROUND(AVERAGEIF(AB41:AB43,"&gt;0"),0)</f>
        <v>#DIV/0!</v>
      </c>
      <c r="AB41" s="308">
        <f t="shared" si="3"/>
        <v>0</v>
      </c>
      <c r="AC41" s="273"/>
      <c r="AD41" s="292"/>
      <c r="AE41" s="371" t="e">
        <f t="shared" ref="AE41" si="123">IF(P41="No_existen",5*$AE$10,AF41*$AE$10)</f>
        <v>#DIV/0!</v>
      </c>
      <c r="AF41" s="363" t="e">
        <f t="shared" ref="AF41" si="124">ROUND(AVERAGEIF(AG41:AG43,"&gt;0"),0)</f>
        <v>#DIV/0!</v>
      </c>
      <c r="AG41" s="308">
        <f t="shared" si="4"/>
        <v>0</v>
      </c>
      <c r="AH41" s="273"/>
      <c r="AI41" s="273"/>
      <c r="AJ41" s="371" t="e">
        <f t="shared" ref="AJ41" si="125">IF(P41="No_existen",5*$AJ$10,AK41*$AJ$10)</f>
        <v>#DIV/0!</v>
      </c>
      <c r="AK41" s="363" t="e">
        <f t="shared" ref="AK41" si="126">ROUND(AVERAGEIF(AL41:AL43,"&gt;0"),0)</f>
        <v>#DIV/0!</v>
      </c>
      <c r="AL41" s="330">
        <f t="shared" si="5"/>
        <v>0</v>
      </c>
      <c r="AM41" s="273"/>
      <c r="AN41" s="363" t="e">
        <f t="shared" ref="AN41" si="127">ROUND(AVERAGE(R41,AA41,AF41,AK41),0)</f>
        <v>#DIV/0!</v>
      </c>
      <c r="AO41" s="361" t="e">
        <f t="shared" ref="AO41" si="128">IF(AN41&lt;1.5,"FUERTE",IF(AND(AN41&gt;=1.5,AN41&lt;2.5),"ACEPTABLE",IF(AN41&gt;=5,"INEXISTENTE","DÉBIL")))</f>
        <v>#DIV/0!</v>
      </c>
      <c r="AP41" s="429">
        <f t="shared" ref="AP41" si="129">IF(O41=0,0,ROUND((O41*AN41),0))</f>
        <v>0</v>
      </c>
      <c r="AQ41" s="423" t="str">
        <f>IF(AP41&gt;=40,"GRAVE", IF(AP41&lt;=3, "LEVE", "MODERADO"))</f>
        <v>LEVE</v>
      </c>
      <c r="AR41" s="414"/>
      <c r="AS41" s="414"/>
      <c r="AT41" s="58"/>
      <c r="AU41" s="59"/>
      <c r="AV41" s="127"/>
      <c r="AW41" s="133"/>
      <c r="AX41" s="136"/>
      <c r="AY41" s="136"/>
      <c r="AZ41" s="57"/>
      <c r="BA41" s="57"/>
      <c r="BB41" s="57"/>
      <c r="BC41" s="57"/>
    </row>
    <row r="42" spans="1:55" s="130" customFormat="1" ht="64.5" customHeight="1" x14ac:dyDescent="0.2">
      <c r="A42" s="407"/>
      <c r="B42" s="409"/>
      <c r="C42" s="412"/>
      <c r="D42" s="88"/>
      <c r="E42" s="88"/>
      <c r="F42" s="88"/>
      <c r="G42" s="377"/>
      <c r="H42" s="381"/>
      <c r="I42" s="383"/>
      <c r="J42" s="379"/>
      <c r="K42" s="389"/>
      <c r="L42" s="393"/>
      <c r="M42" s="389"/>
      <c r="N42" s="393"/>
      <c r="O42" s="393"/>
      <c r="P42" s="250"/>
      <c r="Q42" s="251">
        <f t="shared" si="1"/>
        <v>0</v>
      </c>
      <c r="R42" s="363"/>
      <c r="S42" s="363"/>
      <c r="T42" s="25"/>
      <c r="U42" s="460"/>
      <c r="V42" s="372"/>
      <c r="W42" s="314">
        <f t="shared" si="2"/>
        <v>0</v>
      </c>
      <c r="X42" s="25"/>
      <c r="Y42" s="25"/>
      <c r="Z42" s="372"/>
      <c r="AA42" s="363"/>
      <c r="AB42" s="308">
        <f t="shared" si="3"/>
        <v>0</v>
      </c>
      <c r="AC42" s="273"/>
      <c r="AD42" s="292"/>
      <c r="AE42" s="372"/>
      <c r="AF42" s="363"/>
      <c r="AG42" s="308">
        <f t="shared" si="4"/>
        <v>0</v>
      </c>
      <c r="AH42" s="273"/>
      <c r="AI42" s="273"/>
      <c r="AJ42" s="372"/>
      <c r="AK42" s="363"/>
      <c r="AL42" s="330">
        <f t="shared" si="5"/>
        <v>0</v>
      </c>
      <c r="AM42" s="273"/>
      <c r="AN42" s="363"/>
      <c r="AO42" s="361"/>
      <c r="AP42" s="430"/>
      <c r="AQ42" s="424"/>
      <c r="AR42" s="415"/>
      <c r="AS42" s="415"/>
      <c r="AT42" s="58"/>
      <c r="AU42" s="59"/>
      <c r="AV42" s="127"/>
      <c r="AW42" s="133"/>
      <c r="AX42" s="136"/>
      <c r="AY42" s="136"/>
      <c r="AZ42" s="57"/>
      <c r="BA42" s="57"/>
      <c r="BB42" s="57"/>
      <c r="BC42" s="57"/>
    </row>
    <row r="43" spans="1:55" s="130" customFormat="1" ht="64.5" customHeight="1" x14ac:dyDescent="0.2">
      <c r="A43" s="407"/>
      <c r="B43" s="410"/>
      <c r="C43" s="413"/>
      <c r="D43" s="88"/>
      <c r="E43" s="88"/>
      <c r="F43" s="88"/>
      <c r="G43" s="378"/>
      <c r="H43" s="382"/>
      <c r="I43" s="383"/>
      <c r="J43" s="379"/>
      <c r="K43" s="391"/>
      <c r="L43" s="394"/>
      <c r="M43" s="389"/>
      <c r="N43" s="394"/>
      <c r="O43" s="393"/>
      <c r="P43" s="250"/>
      <c r="Q43" s="251">
        <f t="shared" si="1"/>
        <v>0</v>
      </c>
      <c r="R43" s="364"/>
      <c r="S43" s="364"/>
      <c r="T43" s="25"/>
      <c r="U43" s="461"/>
      <c r="V43" s="454"/>
      <c r="W43" s="314">
        <f t="shared" si="2"/>
        <v>0</v>
      </c>
      <c r="X43" s="25"/>
      <c r="Y43" s="25"/>
      <c r="Z43" s="454"/>
      <c r="AA43" s="364"/>
      <c r="AB43" s="308">
        <f t="shared" si="3"/>
        <v>0</v>
      </c>
      <c r="AC43" s="273"/>
      <c r="AD43" s="292"/>
      <c r="AE43" s="454"/>
      <c r="AF43" s="364"/>
      <c r="AG43" s="308">
        <f t="shared" si="4"/>
        <v>0</v>
      </c>
      <c r="AH43" s="273"/>
      <c r="AI43" s="273"/>
      <c r="AJ43" s="454"/>
      <c r="AK43" s="364"/>
      <c r="AL43" s="330">
        <f t="shared" si="5"/>
        <v>0</v>
      </c>
      <c r="AM43" s="273"/>
      <c r="AN43" s="364"/>
      <c r="AO43" s="362"/>
      <c r="AP43" s="430"/>
      <c r="AQ43" s="425"/>
      <c r="AR43" s="416"/>
      <c r="AS43" s="416"/>
      <c r="AT43" s="58"/>
      <c r="AU43" s="59"/>
      <c r="AV43" s="127"/>
      <c r="AW43" s="133"/>
      <c r="AX43" s="136"/>
      <c r="AY43" s="136"/>
      <c r="AZ43" s="57"/>
      <c r="BA43" s="57"/>
      <c r="BB43" s="57"/>
      <c r="BC43" s="57"/>
    </row>
    <row r="44" spans="1:55" s="130" customFormat="1" ht="64.5" customHeight="1" x14ac:dyDescent="0.2">
      <c r="A44" s="407">
        <v>12</v>
      </c>
      <c r="B44" s="408"/>
      <c r="C44" s="411" t="str">
        <f>IF(B44=$B$1048372,$C$1048372,IF(B44=$B$1048373,$C$1048373,IF(B44=$B$1048374,$C$1048374,IF(B44=$B$1048375,$C$1048375,IF(B44=$B$1048376,$C$1048376,IF(B44=$B$1048377,$C$1048377,IF(B44=$B$1048378,$C$1048378,IF(B44=$B$1048379,$C$1048379,IF(B44=$B$1048380,$C$1048380,IF(B44=$B$1048381,$C$1048381,IF(B44=$B$1048384,$C$1048384,IF(B44=$B$1048385,$C$1048385,IF(B44=$B$1048386,$C$1048386,IF(B44=$B$1048387,$C$1048387,IF(B44=$B$1048388,$C$1048388,IF(B44=$B$1048389,$C$1048389,IF(B44=$B$1048390,$C$1048390," ")))))))))))))))))</f>
        <v xml:space="preserve"> </v>
      </c>
      <c r="D44" s="88"/>
      <c r="E44" s="88"/>
      <c r="F44" s="88"/>
      <c r="G44" s="376"/>
      <c r="H44" s="380"/>
      <c r="I44" s="383"/>
      <c r="J44" s="379"/>
      <c r="K44" s="388"/>
      <c r="L44" s="392">
        <f t="shared" ref="L44" si="130">IF(K44="ALTA",5,IF(K44="MEDIO ALTA",4,IF(K44="MEDIA",3,IF(K44="MEDIO BAJA",2,IF(K44="BAJA",1,0)))))</f>
        <v>0</v>
      </c>
      <c r="M44" s="388"/>
      <c r="N44" s="392">
        <f t="shared" ref="N44" si="131">IF(M44="ALTO",5,IF(M44="MEDIO ALTO",4,IF(M44="MEDIO",3,IF(M44="MEDIO BAJO",2,IF(M44="BAJO",1,0)))))</f>
        <v>0</v>
      </c>
      <c r="O44" s="392">
        <f t="shared" si="56"/>
        <v>0</v>
      </c>
      <c r="P44" s="250"/>
      <c r="Q44" s="251">
        <f t="shared" si="1"/>
        <v>0</v>
      </c>
      <c r="R44" s="365" t="e">
        <f t="shared" si="57"/>
        <v>#DIV/0!</v>
      </c>
      <c r="S44" s="365" t="e">
        <f t="shared" ref="S44" si="132">R44*0.6</f>
        <v>#DIV/0!</v>
      </c>
      <c r="T44" s="25"/>
      <c r="U44" s="459" t="e">
        <f t="shared" ref="U44" si="133">IF(P44="No_existen",5*$U$10,V44*$U$10)</f>
        <v>#DIV/0!</v>
      </c>
      <c r="V44" s="371" t="e">
        <f>ROUND(AVERAGEIF(W44:W46,"&gt;0"),0)</f>
        <v>#DIV/0!</v>
      </c>
      <c r="W44" s="314">
        <f t="shared" si="2"/>
        <v>0</v>
      </c>
      <c r="X44" s="25"/>
      <c r="Y44" s="25"/>
      <c r="Z44" s="371" t="e">
        <f t="shared" ref="Z44" si="134">IF(P44="No_existen",5*$Z$10,AA44*$Z$10)</f>
        <v>#DIV/0!</v>
      </c>
      <c r="AA44" s="363" t="e">
        <f t="shared" ref="AA44" si="135">ROUND(AVERAGEIF(AB44:AB46,"&gt;0"),0)</f>
        <v>#DIV/0!</v>
      </c>
      <c r="AB44" s="308">
        <f t="shared" si="3"/>
        <v>0</v>
      </c>
      <c r="AC44" s="273"/>
      <c r="AD44" s="292"/>
      <c r="AE44" s="371" t="e">
        <f t="shared" ref="AE44" si="136">IF(P44="No_existen",5*$AE$10,AF44*$AE$10)</f>
        <v>#DIV/0!</v>
      </c>
      <c r="AF44" s="363" t="e">
        <f t="shared" ref="AF44" si="137">ROUND(AVERAGEIF(AG44:AG46,"&gt;0"),0)</f>
        <v>#DIV/0!</v>
      </c>
      <c r="AG44" s="308">
        <f t="shared" si="4"/>
        <v>0</v>
      </c>
      <c r="AH44" s="273"/>
      <c r="AI44" s="273"/>
      <c r="AJ44" s="371" t="e">
        <f t="shared" ref="AJ44" si="138">IF(P44="No_existen",5*$AJ$10,AK44*$AJ$10)</f>
        <v>#DIV/0!</v>
      </c>
      <c r="AK44" s="363" t="e">
        <f t="shared" ref="AK44" si="139">ROUND(AVERAGEIF(AL44:AL46,"&gt;0"),0)</f>
        <v>#DIV/0!</v>
      </c>
      <c r="AL44" s="330">
        <f t="shared" si="5"/>
        <v>0</v>
      </c>
      <c r="AM44" s="273"/>
      <c r="AN44" s="363" t="e">
        <f t="shared" ref="AN44" si="140">ROUND(AVERAGE(R44,AA44,AF44,AK44),0)</f>
        <v>#DIV/0!</v>
      </c>
      <c r="AO44" s="361" t="e">
        <f t="shared" ref="AO44" si="141">IF(AN44&lt;1.5,"FUERTE",IF(AND(AN44&gt;=1.5,AN44&lt;2.5),"ACEPTABLE",IF(AN44&gt;=5,"INEXISTENTE","DÉBIL")))</f>
        <v>#DIV/0!</v>
      </c>
      <c r="AP44" s="429">
        <f t="shared" ref="AP44" si="142">IF(O44=0,0,ROUND((O44*AN44),0))</f>
        <v>0</v>
      </c>
      <c r="AQ44" s="423" t="str">
        <f>IF(AP44&gt;=40,"GRAVE", IF(AP44&lt;=3, "LEVE", "MODERADO"))</f>
        <v>LEVE</v>
      </c>
      <c r="AR44" s="414"/>
      <c r="AS44" s="414"/>
      <c r="AT44" s="58"/>
      <c r="AU44" s="59"/>
      <c r="AV44" s="127"/>
      <c r="AW44" s="133"/>
      <c r="AX44" s="136"/>
      <c r="AY44" s="136"/>
      <c r="AZ44" s="57"/>
      <c r="BA44" s="57"/>
      <c r="BB44" s="57"/>
      <c r="BC44" s="57"/>
    </row>
    <row r="45" spans="1:55" s="130" customFormat="1" ht="64.5" customHeight="1" x14ac:dyDescent="0.2">
      <c r="A45" s="407"/>
      <c r="B45" s="409"/>
      <c r="C45" s="412"/>
      <c r="D45" s="88"/>
      <c r="E45" s="88"/>
      <c r="F45" s="88"/>
      <c r="G45" s="377"/>
      <c r="H45" s="381"/>
      <c r="I45" s="383"/>
      <c r="J45" s="379"/>
      <c r="K45" s="389"/>
      <c r="L45" s="393"/>
      <c r="M45" s="389"/>
      <c r="N45" s="393"/>
      <c r="O45" s="393"/>
      <c r="P45" s="250"/>
      <c r="Q45" s="251">
        <f t="shared" si="1"/>
        <v>0</v>
      </c>
      <c r="R45" s="363"/>
      <c r="S45" s="363"/>
      <c r="T45" s="25"/>
      <c r="U45" s="460"/>
      <c r="V45" s="372"/>
      <c r="W45" s="314">
        <f t="shared" si="2"/>
        <v>0</v>
      </c>
      <c r="X45" s="25"/>
      <c r="Y45" s="25"/>
      <c r="Z45" s="372"/>
      <c r="AA45" s="363"/>
      <c r="AB45" s="308">
        <f t="shared" si="3"/>
        <v>0</v>
      </c>
      <c r="AC45" s="273"/>
      <c r="AD45" s="292"/>
      <c r="AE45" s="372"/>
      <c r="AF45" s="363"/>
      <c r="AG45" s="308">
        <f t="shared" si="4"/>
        <v>0</v>
      </c>
      <c r="AH45" s="273"/>
      <c r="AI45" s="273"/>
      <c r="AJ45" s="372"/>
      <c r="AK45" s="363"/>
      <c r="AL45" s="330">
        <f t="shared" si="5"/>
        <v>0</v>
      </c>
      <c r="AM45" s="273"/>
      <c r="AN45" s="363"/>
      <c r="AO45" s="361"/>
      <c r="AP45" s="430"/>
      <c r="AQ45" s="424"/>
      <c r="AR45" s="415"/>
      <c r="AS45" s="415"/>
      <c r="AT45" s="58"/>
      <c r="AU45" s="59"/>
      <c r="AV45" s="127"/>
      <c r="AW45" s="133"/>
      <c r="AX45" s="136"/>
      <c r="AY45" s="136"/>
      <c r="AZ45" s="57"/>
      <c r="BA45" s="57"/>
      <c r="BB45" s="57"/>
      <c r="BC45" s="57"/>
    </row>
    <row r="46" spans="1:55" s="130" customFormat="1" ht="64.5" customHeight="1" x14ac:dyDescent="0.2">
      <c r="A46" s="407"/>
      <c r="B46" s="410"/>
      <c r="C46" s="413"/>
      <c r="D46" s="88"/>
      <c r="E46" s="88"/>
      <c r="F46" s="88"/>
      <c r="G46" s="378"/>
      <c r="H46" s="382"/>
      <c r="I46" s="383"/>
      <c r="J46" s="379"/>
      <c r="K46" s="391"/>
      <c r="L46" s="394"/>
      <c r="M46" s="389"/>
      <c r="N46" s="394"/>
      <c r="O46" s="393"/>
      <c r="P46" s="250"/>
      <c r="Q46" s="251">
        <f t="shared" si="1"/>
        <v>0</v>
      </c>
      <c r="R46" s="364"/>
      <c r="S46" s="364"/>
      <c r="T46" s="25"/>
      <c r="U46" s="461"/>
      <c r="V46" s="454"/>
      <c r="W46" s="314">
        <f t="shared" si="2"/>
        <v>0</v>
      </c>
      <c r="X46" s="25"/>
      <c r="Y46" s="25"/>
      <c r="Z46" s="454"/>
      <c r="AA46" s="364"/>
      <c r="AB46" s="308">
        <f t="shared" si="3"/>
        <v>0</v>
      </c>
      <c r="AC46" s="273"/>
      <c r="AD46" s="292"/>
      <c r="AE46" s="454"/>
      <c r="AF46" s="364"/>
      <c r="AG46" s="308">
        <f t="shared" si="4"/>
        <v>0</v>
      </c>
      <c r="AH46" s="273"/>
      <c r="AI46" s="273"/>
      <c r="AJ46" s="454"/>
      <c r="AK46" s="364"/>
      <c r="AL46" s="330">
        <f t="shared" si="5"/>
        <v>0</v>
      </c>
      <c r="AM46" s="273"/>
      <c r="AN46" s="364"/>
      <c r="AO46" s="362"/>
      <c r="AP46" s="430"/>
      <c r="AQ46" s="425"/>
      <c r="AR46" s="416"/>
      <c r="AS46" s="416"/>
      <c r="AT46" s="58"/>
      <c r="AU46" s="59"/>
      <c r="AV46" s="127"/>
      <c r="AW46" s="133"/>
      <c r="AX46" s="136"/>
      <c r="AY46" s="136"/>
      <c r="AZ46" s="57"/>
      <c r="BA46" s="57"/>
      <c r="BB46" s="57"/>
      <c r="BC46" s="57"/>
    </row>
    <row r="47" spans="1:55" s="130" customFormat="1" ht="64.5" customHeight="1" x14ac:dyDescent="0.2">
      <c r="A47" s="407">
        <v>13</v>
      </c>
      <c r="B47" s="408"/>
      <c r="C47" s="411" t="str">
        <f>IF(B47=$B$1048372,$C$1048372,IF(B47=$B$1048373,$C$1048373,IF(B47=$B$1048374,$C$1048374,IF(B47=$B$1048375,$C$1048375,IF(B47=$B$1048376,$C$1048376,IF(B47=$B$1048377,$C$1048377,IF(B47=$B$1048378,$C$1048378,IF(B47=$B$1048379,$C$1048379,IF(B47=$B$1048380,$C$1048380,IF(B47=$B$1048381,$C$1048381,IF(B47=$B$1048384,$C$1048384,IF(B47=$B$1048385,$C$1048385,IF(B47=$B$1048386,$C$1048386,IF(B47=$B$1048387,$C$1048387,IF(B47=$B$1048388,$C$1048388,IF(B47=$B$1048389,$C$1048389,IF(B47=$B$1048390,$C$1048390," ")))))))))))))))))</f>
        <v xml:space="preserve"> </v>
      </c>
      <c r="D47" s="88"/>
      <c r="E47" s="88"/>
      <c r="F47" s="88"/>
      <c r="G47" s="376"/>
      <c r="H47" s="490"/>
      <c r="I47" s="493"/>
      <c r="J47" s="379"/>
      <c r="K47" s="388"/>
      <c r="L47" s="392">
        <f t="shared" ref="L47" si="143">IF(K47="ALTA",5,IF(K47="MEDIO ALTA",4,IF(K47="MEDIA",3,IF(K47="MEDIO BAJA",2,IF(K47="BAJA",1,0)))))</f>
        <v>0</v>
      </c>
      <c r="M47" s="388"/>
      <c r="N47" s="392">
        <f t="shared" ref="N47" si="144">IF(M47="ALTO",5,IF(M47="MEDIO ALTO",4,IF(M47="MEDIO",3,IF(M47="MEDIO BAJO",2,IF(M47="BAJO",1,0)))))</f>
        <v>0</v>
      </c>
      <c r="O47" s="392">
        <f t="shared" si="56"/>
        <v>0</v>
      </c>
      <c r="P47" s="250"/>
      <c r="Q47" s="251">
        <f t="shared" si="1"/>
        <v>0</v>
      </c>
      <c r="R47" s="365" t="e">
        <f t="shared" si="57"/>
        <v>#DIV/0!</v>
      </c>
      <c r="S47" s="365" t="e">
        <f t="shared" ref="S47" si="145">R47*0.6</f>
        <v>#DIV/0!</v>
      </c>
      <c r="T47" s="25"/>
      <c r="U47" s="459" t="e">
        <f t="shared" ref="U47" si="146">IF(P47="No_existen",5*$U$10,V47*$U$10)</f>
        <v>#DIV/0!</v>
      </c>
      <c r="V47" s="371" t="e">
        <f>ROUND(AVERAGEIF(W47:W49,"&gt;0"),0)</f>
        <v>#DIV/0!</v>
      </c>
      <c r="W47" s="314">
        <f t="shared" si="2"/>
        <v>0</v>
      </c>
      <c r="X47" s="25"/>
      <c r="Y47" s="25"/>
      <c r="Z47" s="371" t="e">
        <f t="shared" ref="Z47" si="147">IF(P47="No_existen",5*$Z$10,AA47*$Z$10)</f>
        <v>#DIV/0!</v>
      </c>
      <c r="AA47" s="363" t="e">
        <f t="shared" ref="AA47" si="148">ROUND(AVERAGEIF(AB47:AB49,"&gt;0"),0)</f>
        <v>#DIV/0!</v>
      </c>
      <c r="AB47" s="308">
        <f t="shared" si="3"/>
        <v>0</v>
      </c>
      <c r="AC47" s="273"/>
      <c r="AD47" s="292"/>
      <c r="AE47" s="371" t="e">
        <f t="shared" ref="AE47" si="149">IF(P47="No_existen",5*$AE$10,AF47*$AE$10)</f>
        <v>#DIV/0!</v>
      </c>
      <c r="AF47" s="363" t="e">
        <f t="shared" ref="AF47" si="150">ROUND(AVERAGEIF(AG47:AG49,"&gt;0"),0)</f>
        <v>#DIV/0!</v>
      </c>
      <c r="AG47" s="308">
        <f t="shared" si="4"/>
        <v>0</v>
      </c>
      <c r="AH47" s="273"/>
      <c r="AI47" s="273"/>
      <c r="AJ47" s="371" t="e">
        <f t="shared" ref="AJ47" si="151">IF(P47="No_existen",5*$AJ$10,AK47*$AJ$10)</f>
        <v>#DIV/0!</v>
      </c>
      <c r="AK47" s="363" t="e">
        <f t="shared" ref="AK47" si="152">ROUND(AVERAGEIF(AL47:AL49,"&gt;0"),0)</f>
        <v>#DIV/0!</v>
      </c>
      <c r="AL47" s="330">
        <f t="shared" si="5"/>
        <v>0</v>
      </c>
      <c r="AM47" s="273"/>
      <c r="AN47" s="363" t="e">
        <f t="shared" ref="AN47" si="153">ROUND(AVERAGE(R47,AA47,AF47,AK47),0)</f>
        <v>#DIV/0!</v>
      </c>
      <c r="AO47" s="361" t="e">
        <f t="shared" ref="AO47" si="154">IF(AN47&lt;1.5,"FUERTE",IF(AND(AN47&gt;=1.5,AN47&lt;2.5),"ACEPTABLE",IF(AN47&gt;=5,"INEXISTENTE","DÉBIL")))</f>
        <v>#DIV/0!</v>
      </c>
      <c r="AP47" s="429">
        <f t="shared" ref="AP47" si="155">IF(O47=0,0,ROUND((O47*AN47),0))</f>
        <v>0</v>
      </c>
      <c r="AQ47" s="423" t="str">
        <f>IF(AP47&gt;=40,"GRAVE", IF(AP47&lt;=3, "LEVE", "MODERADO"))</f>
        <v>LEVE</v>
      </c>
      <c r="AR47" s="414"/>
      <c r="AS47" s="414"/>
      <c r="AT47" s="58"/>
      <c r="AU47" s="59"/>
      <c r="AV47" s="127"/>
      <c r="AW47" s="133"/>
      <c r="AX47" s="136"/>
      <c r="AY47" s="136"/>
      <c r="AZ47" s="57"/>
      <c r="BA47" s="57"/>
      <c r="BB47" s="57"/>
      <c r="BC47" s="57"/>
    </row>
    <row r="48" spans="1:55" s="130" customFormat="1" ht="64.5" customHeight="1" x14ac:dyDescent="0.2">
      <c r="A48" s="407"/>
      <c r="B48" s="409"/>
      <c r="C48" s="412"/>
      <c r="D48" s="88"/>
      <c r="E48" s="88"/>
      <c r="F48" s="88"/>
      <c r="G48" s="377"/>
      <c r="H48" s="491"/>
      <c r="I48" s="493"/>
      <c r="J48" s="379"/>
      <c r="K48" s="389"/>
      <c r="L48" s="393"/>
      <c r="M48" s="389"/>
      <c r="N48" s="393"/>
      <c r="O48" s="393"/>
      <c r="P48" s="250"/>
      <c r="Q48" s="251">
        <f t="shared" si="1"/>
        <v>0</v>
      </c>
      <c r="R48" s="363"/>
      <c r="S48" s="363"/>
      <c r="T48" s="25"/>
      <c r="U48" s="460"/>
      <c r="V48" s="372"/>
      <c r="W48" s="314">
        <f t="shared" si="2"/>
        <v>0</v>
      </c>
      <c r="X48" s="25"/>
      <c r="Y48" s="25"/>
      <c r="Z48" s="372"/>
      <c r="AA48" s="363"/>
      <c r="AB48" s="308">
        <f t="shared" si="3"/>
        <v>0</v>
      </c>
      <c r="AC48" s="273"/>
      <c r="AD48" s="292"/>
      <c r="AE48" s="372"/>
      <c r="AF48" s="363"/>
      <c r="AG48" s="308">
        <f t="shared" si="4"/>
        <v>0</v>
      </c>
      <c r="AH48" s="273"/>
      <c r="AI48" s="273"/>
      <c r="AJ48" s="372"/>
      <c r="AK48" s="363"/>
      <c r="AL48" s="330">
        <f t="shared" si="5"/>
        <v>0</v>
      </c>
      <c r="AM48" s="273"/>
      <c r="AN48" s="363"/>
      <c r="AO48" s="361"/>
      <c r="AP48" s="430"/>
      <c r="AQ48" s="424"/>
      <c r="AR48" s="415"/>
      <c r="AS48" s="415"/>
      <c r="AT48" s="58"/>
      <c r="AU48" s="59"/>
      <c r="AV48" s="127"/>
      <c r="AW48" s="133"/>
      <c r="AX48" s="136"/>
      <c r="AY48" s="136"/>
      <c r="AZ48" s="57"/>
      <c r="BA48" s="57"/>
      <c r="BB48" s="57"/>
      <c r="BC48" s="57"/>
    </row>
    <row r="49" spans="1:55" s="130" customFormat="1" ht="64.5" customHeight="1" x14ac:dyDescent="0.2">
      <c r="A49" s="407"/>
      <c r="B49" s="410"/>
      <c r="C49" s="413"/>
      <c r="D49" s="88"/>
      <c r="E49" s="88"/>
      <c r="F49" s="88"/>
      <c r="G49" s="378"/>
      <c r="H49" s="492"/>
      <c r="I49" s="493"/>
      <c r="J49" s="379"/>
      <c r="K49" s="391"/>
      <c r="L49" s="394"/>
      <c r="M49" s="389"/>
      <c r="N49" s="394"/>
      <c r="O49" s="393"/>
      <c r="P49" s="250"/>
      <c r="Q49" s="251">
        <f t="shared" si="1"/>
        <v>0</v>
      </c>
      <c r="R49" s="364"/>
      <c r="S49" s="364"/>
      <c r="T49" s="25"/>
      <c r="U49" s="461"/>
      <c r="V49" s="454"/>
      <c r="W49" s="314">
        <f t="shared" si="2"/>
        <v>0</v>
      </c>
      <c r="X49" s="25"/>
      <c r="Y49" s="25"/>
      <c r="Z49" s="454"/>
      <c r="AA49" s="364"/>
      <c r="AB49" s="308">
        <f t="shared" si="3"/>
        <v>0</v>
      </c>
      <c r="AC49" s="273"/>
      <c r="AD49" s="292"/>
      <c r="AE49" s="454"/>
      <c r="AF49" s="364"/>
      <c r="AG49" s="308">
        <f t="shared" si="4"/>
        <v>0</v>
      </c>
      <c r="AH49" s="273"/>
      <c r="AI49" s="273"/>
      <c r="AJ49" s="454"/>
      <c r="AK49" s="364"/>
      <c r="AL49" s="330">
        <f t="shared" si="5"/>
        <v>0</v>
      </c>
      <c r="AM49" s="273"/>
      <c r="AN49" s="364"/>
      <c r="AO49" s="362"/>
      <c r="AP49" s="430"/>
      <c r="AQ49" s="425"/>
      <c r="AR49" s="416"/>
      <c r="AS49" s="416"/>
      <c r="AT49" s="58"/>
      <c r="AU49" s="59"/>
      <c r="AV49" s="127"/>
      <c r="AW49" s="133"/>
      <c r="AX49" s="136"/>
      <c r="AY49" s="136"/>
      <c r="AZ49" s="57"/>
      <c r="BA49" s="57"/>
      <c r="BB49" s="57"/>
      <c r="BC49" s="57"/>
    </row>
    <row r="50" spans="1:55" s="130" customFormat="1" ht="64.5" customHeight="1" x14ac:dyDescent="0.2">
      <c r="A50" s="407">
        <v>14</v>
      </c>
      <c r="B50" s="408"/>
      <c r="C50" s="411" t="str">
        <f>IF(B50=$B$1048372,$C$1048372,IF(B50=$B$1048373,$C$1048373,IF(B50=$B$1048374,$C$1048374,IF(B50=$B$1048375,$C$1048375,IF(B50=$B$1048376,$C$1048376,IF(B50=$B$1048377,$C$1048377,IF(B50=$B$1048378,$C$1048378,IF(B50=$B$1048379,$C$1048379,IF(B50=$B$1048380,$C$1048380,IF(B50=$B$1048381,$C$1048381,IF(B50=$B$1048384,$C$1048384,IF(B50=$B$1048385,$C$1048385,IF(B50=$B$1048386,$C$1048386,IF(B50=$B$1048387,$C$1048387,IF(B50=$B$1048388,$C$1048388,IF(B50=$B$1048389,$C$1048389,IF(B50=$B$1048390,$C$1048390," ")))))))))))))))))</f>
        <v xml:space="preserve"> </v>
      </c>
      <c r="D50" s="88"/>
      <c r="E50" s="88"/>
      <c r="F50" s="88"/>
      <c r="G50" s="376"/>
      <c r="H50" s="380"/>
      <c r="I50" s="383"/>
      <c r="J50" s="379"/>
      <c r="K50" s="388"/>
      <c r="L50" s="392">
        <f t="shared" ref="L50" si="156">IF(K50="ALTA",5,IF(K50="MEDIO ALTA",4,IF(K50="MEDIA",3,IF(K50="MEDIO BAJA",2,IF(K50="BAJA",1,0)))))</f>
        <v>0</v>
      </c>
      <c r="M50" s="388"/>
      <c r="N50" s="392">
        <f t="shared" ref="N50" si="157">IF(M50="ALTO",5,IF(M50="MEDIO ALTO",4,IF(M50="MEDIO",3,IF(M50="MEDIO BAJO",2,IF(M50="BAJO",1,0)))))</f>
        <v>0</v>
      </c>
      <c r="O50" s="392">
        <f t="shared" si="56"/>
        <v>0</v>
      </c>
      <c r="P50" s="250"/>
      <c r="Q50" s="251">
        <f t="shared" si="1"/>
        <v>0</v>
      </c>
      <c r="R50" s="365" t="e">
        <f t="shared" si="57"/>
        <v>#DIV/0!</v>
      </c>
      <c r="S50" s="365" t="e">
        <f t="shared" ref="S50" si="158">R50*0.6</f>
        <v>#DIV/0!</v>
      </c>
      <c r="T50" s="25"/>
      <c r="U50" s="459"/>
      <c r="V50" s="371"/>
      <c r="W50" s="314">
        <f t="shared" si="2"/>
        <v>0</v>
      </c>
      <c r="X50" s="25"/>
      <c r="Y50" s="25"/>
      <c r="Z50" s="371" t="e">
        <f t="shared" ref="Z50" si="159">IF(P50="No_existen",5*$Z$10,AA50*$Z$10)</f>
        <v>#DIV/0!</v>
      </c>
      <c r="AA50" s="363" t="e">
        <f t="shared" ref="AA50" si="160">ROUND(AVERAGEIF(AB50:AB52,"&gt;0"),0)</f>
        <v>#DIV/0!</v>
      </c>
      <c r="AB50" s="308">
        <f t="shared" si="3"/>
        <v>0</v>
      </c>
      <c r="AC50" s="273"/>
      <c r="AD50" s="292"/>
      <c r="AE50" s="371" t="e">
        <f t="shared" ref="AE50" si="161">IF(P50="No_existen",5*$AE$10,AF50*$AE$10)</f>
        <v>#DIV/0!</v>
      </c>
      <c r="AF50" s="363" t="e">
        <f t="shared" ref="AF50" si="162">ROUND(AVERAGEIF(AG50:AG52,"&gt;0"),0)</f>
        <v>#DIV/0!</v>
      </c>
      <c r="AG50" s="308">
        <f t="shared" si="4"/>
        <v>0</v>
      </c>
      <c r="AH50" s="273"/>
      <c r="AI50" s="273"/>
      <c r="AJ50" s="371" t="e">
        <f t="shared" ref="AJ50" si="163">IF(P50="No_existen",5*$AJ$10,AK50*$AJ$10)</f>
        <v>#DIV/0!</v>
      </c>
      <c r="AK50" s="363" t="e">
        <f t="shared" ref="AK50" si="164">ROUND(AVERAGEIF(AL50:AL52,"&gt;0"),0)</f>
        <v>#DIV/0!</v>
      </c>
      <c r="AL50" s="330">
        <f t="shared" si="5"/>
        <v>0</v>
      </c>
      <c r="AM50" s="273"/>
      <c r="AN50" s="363" t="e">
        <f t="shared" ref="AN50" si="165">ROUND(AVERAGE(R50,AA50,AF50,AK50),0)</f>
        <v>#DIV/0!</v>
      </c>
      <c r="AO50" s="361" t="e">
        <f t="shared" ref="AO50" si="166">IF(AN50&lt;1.5,"FUERTE",IF(AND(AN50&gt;=1.5,AN50&lt;2.5),"ACEPTABLE",IF(AN50&gt;=5,"INEXISTENTE","DÉBIL")))</f>
        <v>#DIV/0!</v>
      </c>
      <c r="AP50" s="429">
        <f t="shared" ref="AP50" si="167">IF(O50=0,0,ROUND((O50*AN50),0))</f>
        <v>0</v>
      </c>
      <c r="AQ50" s="423" t="str">
        <f>IF(AP50&gt;=40,"GRAVE", IF(AP50&lt;=3, "LEVE", "MODERADO"))</f>
        <v>LEVE</v>
      </c>
      <c r="AR50" s="414"/>
      <c r="AS50" s="414"/>
      <c r="AT50" s="58"/>
      <c r="AU50" s="59"/>
      <c r="AV50" s="127"/>
      <c r="AW50" s="133"/>
      <c r="AX50" s="136"/>
      <c r="AY50" s="136"/>
      <c r="AZ50" s="57"/>
      <c r="BA50" s="57"/>
      <c r="BB50" s="57"/>
      <c r="BC50" s="57"/>
    </row>
    <row r="51" spans="1:55" s="130" customFormat="1" ht="64.5" customHeight="1" x14ac:dyDescent="0.2">
      <c r="A51" s="407"/>
      <c r="B51" s="409"/>
      <c r="C51" s="412"/>
      <c r="D51" s="88"/>
      <c r="E51" s="88"/>
      <c r="F51" s="88"/>
      <c r="G51" s="377"/>
      <c r="H51" s="381"/>
      <c r="I51" s="383"/>
      <c r="J51" s="379"/>
      <c r="K51" s="389"/>
      <c r="L51" s="393"/>
      <c r="M51" s="389"/>
      <c r="N51" s="393"/>
      <c r="O51" s="393"/>
      <c r="P51" s="250"/>
      <c r="Q51" s="251">
        <f t="shared" si="1"/>
        <v>0</v>
      </c>
      <c r="R51" s="363"/>
      <c r="S51" s="363"/>
      <c r="T51" s="25"/>
      <c r="U51" s="460"/>
      <c r="V51" s="372"/>
      <c r="W51" s="314">
        <f t="shared" si="2"/>
        <v>0</v>
      </c>
      <c r="X51" s="25"/>
      <c r="Y51" s="25"/>
      <c r="Z51" s="372"/>
      <c r="AA51" s="363"/>
      <c r="AB51" s="308">
        <f t="shared" si="3"/>
        <v>0</v>
      </c>
      <c r="AC51" s="273"/>
      <c r="AD51" s="292"/>
      <c r="AE51" s="372"/>
      <c r="AF51" s="363"/>
      <c r="AG51" s="308">
        <f t="shared" si="4"/>
        <v>0</v>
      </c>
      <c r="AH51" s="273"/>
      <c r="AI51" s="273"/>
      <c r="AJ51" s="372"/>
      <c r="AK51" s="363"/>
      <c r="AL51" s="330">
        <f t="shared" si="5"/>
        <v>0</v>
      </c>
      <c r="AM51" s="273"/>
      <c r="AN51" s="363"/>
      <c r="AO51" s="361"/>
      <c r="AP51" s="430"/>
      <c r="AQ51" s="424"/>
      <c r="AR51" s="415"/>
      <c r="AS51" s="415"/>
      <c r="AT51" s="58"/>
      <c r="AU51" s="59"/>
      <c r="AV51" s="127"/>
      <c r="AW51" s="133"/>
      <c r="AX51" s="136"/>
      <c r="AY51" s="136"/>
      <c r="AZ51" s="57"/>
      <c r="BA51" s="57"/>
      <c r="BB51" s="57"/>
      <c r="BC51" s="57"/>
    </row>
    <row r="52" spans="1:55" s="130" customFormat="1" ht="64.5" customHeight="1" x14ac:dyDescent="0.2">
      <c r="A52" s="407"/>
      <c r="B52" s="410"/>
      <c r="C52" s="413"/>
      <c r="D52" s="88"/>
      <c r="E52" s="88"/>
      <c r="F52" s="88"/>
      <c r="G52" s="378"/>
      <c r="H52" s="382"/>
      <c r="I52" s="383"/>
      <c r="J52" s="379"/>
      <c r="K52" s="391"/>
      <c r="L52" s="394"/>
      <c r="M52" s="389"/>
      <c r="N52" s="394"/>
      <c r="O52" s="393"/>
      <c r="P52" s="250"/>
      <c r="Q52" s="251">
        <f t="shared" si="1"/>
        <v>0</v>
      </c>
      <c r="R52" s="364"/>
      <c r="S52" s="364"/>
      <c r="T52" s="25"/>
      <c r="U52" s="461"/>
      <c r="V52" s="454"/>
      <c r="W52" s="314">
        <f t="shared" si="2"/>
        <v>0</v>
      </c>
      <c r="X52" s="25"/>
      <c r="Y52" s="25"/>
      <c r="Z52" s="454"/>
      <c r="AA52" s="364"/>
      <c r="AB52" s="308">
        <f t="shared" si="3"/>
        <v>0</v>
      </c>
      <c r="AC52" s="273"/>
      <c r="AD52" s="292"/>
      <c r="AE52" s="454"/>
      <c r="AF52" s="364"/>
      <c r="AG52" s="308">
        <f t="shared" si="4"/>
        <v>0</v>
      </c>
      <c r="AH52" s="273"/>
      <c r="AI52" s="273"/>
      <c r="AJ52" s="454"/>
      <c r="AK52" s="364"/>
      <c r="AL52" s="330">
        <f t="shared" si="5"/>
        <v>0</v>
      </c>
      <c r="AM52" s="273"/>
      <c r="AN52" s="364"/>
      <c r="AO52" s="362"/>
      <c r="AP52" s="430"/>
      <c r="AQ52" s="425"/>
      <c r="AR52" s="416"/>
      <c r="AS52" s="416"/>
      <c r="AT52" s="58"/>
      <c r="AU52" s="59"/>
      <c r="AV52" s="127"/>
      <c r="AW52" s="133"/>
      <c r="AX52" s="136"/>
      <c r="AY52" s="136"/>
      <c r="AZ52" s="57"/>
      <c r="BA52" s="57"/>
      <c r="BB52" s="57"/>
      <c r="BC52" s="57"/>
    </row>
    <row r="53" spans="1:55" s="130" customFormat="1" ht="64.5" customHeight="1" x14ac:dyDescent="0.2">
      <c r="A53" s="407">
        <v>15</v>
      </c>
      <c r="B53" s="408"/>
      <c r="C53" s="411" t="str">
        <f>IF(B53=$B$1048372,$C$1048372,IF(B53=$B$1048373,$C$1048373,IF(B53=$B$1048374,$C$1048374,IF(B53=$B$1048375,$C$1048375,IF(B53=$B$1048376,$C$1048376,IF(B53=$B$1048377,$C$1048377,IF(B53=$B$1048378,$C$1048378,IF(B53=$B$1048379,$C$1048379,IF(B53=$B$1048380,$C$1048380,IF(B53=$B$1048381,$C$1048381,IF(B53=$B$1048384,$C$1048384,IF(B53=$B$1048385,$C$1048385,IF(B53=$B$1048386,$C$1048386,IF(B53=$B$1048387,$C$1048387,IF(B53=$B$1048388,$C$1048388,IF(B53=$B$1048389,$C$1048389,IF(B53=$B$1048390,$C$1048390," ")))))))))))))))))</f>
        <v xml:space="preserve"> </v>
      </c>
      <c r="D53" s="88"/>
      <c r="E53" s="88"/>
      <c r="F53" s="88"/>
      <c r="G53" s="376"/>
      <c r="H53" s="380"/>
      <c r="I53" s="383"/>
      <c r="J53" s="379"/>
      <c r="K53" s="388"/>
      <c r="L53" s="392">
        <f t="shared" ref="L53" si="168">IF(K53="ALTA",5,IF(K53="MEDIO ALTA",4,IF(K53="MEDIA",3,IF(K53="MEDIO BAJA",2,IF(K53="BAJA",1,0)))))</f>
        <v>0</v>
      </c>
      <c r="M53" s="388"/>
      <c r="N53" s="392">
        <f t="shared" ref="N53" si="169">IF(M53="ALTO",5,IF(M53="MEDIO ALTO",4,IF(M53="MEDIO",3,IF(M53="MEDIO BAJO",2,IF(M53="BAJO",1,0)))))</f>
        <v>0</v>
      </c>
      <c r="O53" s="392">
        <f t="shared" si="56"/>
        <v>0</v>
      </c>
      <c r="P53" s="250"/>
      <c r="Q53" s="251">
        <f t="shared" si="1"/>
        <v>0</v>
      </c>
      <c r="R53" s="365" t="e">
        <f t="shared" si="57"/>
        <v>#DIV/0!</v>
      </c>
      <c r="S53" s="365" t="e">
        <f t="shared" ref="S53" si="170">R53*0.6</f>
        <v>#DIV/0!</v>
      </c>
      <c r="T53" s="25"/>
      <c r="U53" s="459" t="e">
        <f t="shared" ref="U53" si="171">IF(P53="No_existen",5*$U$10,V53*$U$10)</f>
        <v>#DIV/0!</v>
      </c>
      <c r="V53" s="371" t="e">
        <f>ROUND(AVERAGEIF(W53:W55,"&gt;0"),0)</f>
        <v>#DIV/0!</v>
      </c>
      <c r="W53" s="314">
        <f t="shared" si="2"/>
        <v>0</v>
      </c>
      <c r="X53" s="25"/>
      <c r="Y53" s="25"/>
      <c r="Z53" s="371" t="e">
        <f t="shared" ref="Z53" si="172">IF(P53="No_existen",5*$Z$10,AA53*$Z$10)</f>
        <v>#DIV/0!</v>
      </c>
      <c r="AA53" s="363" t="e">
        <f t="shared" ref="AA53" si="173">ROUND(AVERAGEIF(AB53:AB55,"&gt;0"),0)</f>
        <v>#DIV/0!</v>
      </c>
      <c r="AB53" s="308">
        <f t="shared" si="3"/>
        <v>0</v>
      </c>
      <c r="AC53" s="273"/>
      <c r="AD53" s="292"/>
      <c r="AE53" s="371" t="e">
        <f t="shared" ref="AE53" si="174">IF(P53="No_existen",5*$AE$10,AF53*$AE$10)</f>
        <v>#DIV/0!</v>
      </c>
      <c r="AF53" s="363" t="e">
        <f t="shared" ref="AF53" si="175">ROUND(AVERAGEIF(AG53:AG55,"&gt;0"),0)</f>
        <v>#DIV/0!</v>
      </c>
      <c r="AG53" s="308">
        <f t="shared" si="4"/>
        <v>0</v>
      </c>
      <c r="AH53" s="273"/>
      <c r="AI53" s="273"/>
      <c r="AJ53" s="371" t="e">
        <f t="shared" ref="AJ53" si="176">IF(P53="No_existen",5*$AJ$10,AK53*$AJ$10)</f>
        <v>#DIV/0!</v>
      </c>
      <c r="AK53" s="363" t="e">
        <f t="shared" ref="AK53" si="177">ROUND(AVERAGEIF(AL53:AL55,"&gt;0"),0)</f>
        <v>#DIV/0!</v>
      </c>
      <c r="AL53" s="330">
        <f t="shared" si="5"/>
        <v>0</v>
      </c>
      <c r="AM53" s="273"/>
      <c r="AN53" s="363" t="e">
        <f t="shared" ref="AN53" si="178">ROUND(AVERAGE(R53,AA53,AF53,AK53),0)</f>
        <v>#DIV/0!</v>
      </c>
      <c r="AO53" s="361" t="e">
        <f t="shared" ref="AO53" si="179">IF(AN53&lt;1.5,"FUERTE",IF(AND(AN53&gt;=1.5,AN53&lt;2.5),"ACEPTABLE",IF(AN53&gt;=5,"INEXISTENTE","DÉBIL")))</f>
        <v>#DIV/0!</v>
      </c>
      <c r="AP53" s="429">
        <f t="shared" ref="AP53" si="180">IF(O53=0,0,ROUND((O53*AN53),0))</f>
        <v>0</v>
      </c>
      <c r="AQ53" s="423" t="str">
        <f>IF(AP53&gt;=40,"GRAVE", IF(AP53&lt;=3, "LEVE", "MODERADO"))</f>
        <v>LEVE</v>
      </c>
      <c r="AR53" s="414"/>
      <c r="AS53" s="414"/>
      <c r="AT53" s="58"/>
      <c r="AU53" s="59"/>
      <c r="AV53" s="127"/>
      <c r="AW53" s="133"/>
      <c r="AX53" s="136"/>
      <c r="AY53" s="136"/>
      <c r="AZ53" s="57"/>
      <c r="BA53" s="57"/>
      <c r="BB53" s="57"/>
      <c r="BC53" s="57"/>
    </row>
    <row r="54" spans="1:55" s="130" customFormat="1" ht="64.5" customHeight="1" x14ac:dyDescent="0.2">
      <c r="A54" s="407"/>
      <c r="B54" s="409"/>
      <c r="C54" s="412"/>
      <c r="D54" s="88"/>
      <c r="E54" s="88"/>
      <c r="F54" s="88"/>
      <c r="G54" s="377"/>
      <c r="H54" s="381"/>
      <c r="I54" s="383"/>
      <c r="J54" s="379"/>
      <c r="K54" s="389"/>
      <c r="L54" s="393"/>
      <c r="M54" s="389"/>
      <c r="N54" s="393"/>
      <c r="O54" s="393"/>
      <c r="P54" s="250"/>
      <c r="Q54" s="251">
        <f t="shared" si="1"/>
        <v>0</v>
      </c>
      <c r="R54" s="363"/>
      <c r="S54" s="363"/>
      <c r="T54" s="25"/>
      <c r="U54" s="460"/>
      <c r="V54" s="372"/>
      <c r="W54" s="314">
        <f t="shared" si="2"/>
        <v>0</v>
      </c>
      <c r="X54" s="25"/>
      <c r="Y54" s="25"/>
      <c r="Z54" s="372"/>
      <c r="AA54" s="363"/>
      <c r="AB54" s="308">
        <f t="shared" si="3"/>
        <v>0</v>
      </c>
      <c r="AC54" s="273"/>
      <c r="AD54" s="292"/>
      <c r="AE54" s="372"/>
      <c r="AF54" s="363"/>
      <c r="AG54" s="308">
        <f t="shared" si="4"/>
        <v>0</v>
      </c>
      <c r="AH54" s="273"/>
      <c r="AI54" s="273"/>
      <c r="AJ54" s="372"/>
      <c r="AK54" s="363"/>
      <c r="AL54" s="330">
        <f t="shared" si="5"/>
        <v>0</v>
      </c>
      <c r="AM54" s="273"/>
      <c r="AN54" s="363"/>
      <c r="AO54" s="361"/>
      <c r="AP54" s="430"/>
      <c r="AQ54" s="424"/>
      <c r="AR54" s="415"/>
      <c r="AS54" s="415"/>
      <c r="AT54" s="58"/>
      <c r="AU54" s="59"/>
      <c r="AV54" s="127"/>
      <c r="AW54" s="133"/>
      <c r="AX54" s="136"/>
      <c r="AY54" s="136"/>
      <c r="AZ54" s="57"/>
      <c r="BA54" s="57"/>
      <c r="BB54" s="57"/>
      <c r="BC54" s="57"/>
    </row>
    <row r="55" spans="1:55" s="130" customFormat="1" ht="64.5" customHeight="1" x14ac:dyDescent="0.2">
      <c r="A55" s="407"/>
      <c r="B55" s="410"/>
      <c r="C55" s="413"/>
      <c r="D55" s="88"/>
      <c r="E55" s="88"/>
      <c r="F55" s="88"/>
      <c r="G55" s="378"/>
      <c r="H55" s="382"/>
      <c r="I55" s="383"/>
      <c r="J55" s="379"/>
      <c r="K55" s="391"/>
      <c r="L55" s="394"/>
      <c r="M55" s="389"/>
      <c r="N55" s="394"/>
      <c r="O55" s="393"/>
      <c r="P55" s="250"/>
      <c r="Q55" s="251">
        <f t="shared" si="1"/>
        <v>0</v>
      </c>
      <c r="R55" s="364"/>
      <c r="S55" s="364"/>
      <c r="T55" s="25"/>
      <c r="U55" s="461"/>
      <c r="V55" s="454"/>
      <c r="W55" s="314">
        <f t="shared" si="2"/>
        <v>0</v>
      </c>
      <c r="X55" s="25"/>
      <c r="Y55" s="25"/>
      <c r="Z55" s="454"/>
      <c r="AA55" s="364"/>
      <c r="AB55" s="308">
        <f t="shared" si="3"/>
        <v>0</v>
      </c>
      <c r="AC55" s="273"/>
      <c r="AD55" s="292"/>
      <c r="AE55" s="454"/>
      <c r="AF55" s="364"/>
      <c r="AG55" s="308">
        <f t="shared" si="4"/>
        <v>0</v>
      </c>
      <c r="AH55" s="273"/>
      <c r="AI55" s="273"/>
      <c r="AJ55" s="454"/>
      <c r="AK55" s="364"/>
      <c r="AL55" s="330">
        <f t="shared" si="5"/>
        <v>0</v>
      </c>
      <c r="AM55" s="273"/>
      <c r="AN55" s="364"/>
      <c r="AO55" s="362"/>
      <c r="AP55" s="430"/>
      <c r="AQ55" s="425"/>
      <c r="AR55" s="416"/>
      <c r="AS55" s="416"/>
      <c r="AT55" s="58"/>
      <c r="AU55" s="59"/>
      <c r="AV55" s="127"/>
      <c r="AW55" s="133"/>
      <c r="AX55" s="136"/>
      <c r="AY55" s="136"/>
      <c r="AZ55" s="57"/>
      <c r="BA55" s="57"/>
      <c r="BB55" s="57"/>
      <c r="BC55" s="57"/>
    </row>
    <row r="56" spans="1:55" s="130" customFormat="1" ht="64.5" customHeight="1" x14ac:dyDescent="0.2">
      <c r="A56" s="407">
        <v>16</v>
      </c>
      <c r="B56" s="408"/>
      <c r="C56" s="411" t="str">
        <f>IF(B56=$B$1048372,$C$1048372,IF(B56=$B$1048373,$C$1048373,IF(B56=$B$1048374,$C$1048374,IF(B56=$B$1048375,$C$1048375,IF(B56=$B$1048376,$C$1048376,IF(B56=$B$1048377,$C$1048377,IF(B56=$B$1048378,$C$1048378,IF(B56=$B$1048379,$C$1048379,IF(B56=$B$1048380,$C$1048380,IF(B56=$B$1048381,$C$1048381,IF(B56=$B$1048384,$C$1048384,IF(B56=$B$1048385,$C$1048385,IF(B56=$B$1048386,$C$1048386,IF(B56=$B$1048387,$C$1048387,IF(B56=$B$1048388,$C$1048388,IF(B56=$B$1048389,$C$1048389,IF(B56=$B$1048390,$C$1048390," ")))))))))))))))))</f>
        <v xml:space="preserve"> </v>
      </c>
      <c r="D56" s="88"/>
      <c r="E56" s="88"/>
      <c r="F56" s="88"/>
      <c r="G56" s="376"/>
      <c r="H56" s="380"/>
      <c r="I56" s="383"/>
      <c r="J56" s="379"/>
      <c r="K56" s="388"/>
      <c r="L56" s="392">
        <f t="shared" ref="L56" si="181">IF(K56="ALTA",5,IF(K56="MEDIO ALTA",4,IF(K56="MEDIA",3,IF(K56="MEDIO BAJA",2,IF(K56="BAJA",1,0)))))</f>
        <v>0</v>
      </c>
      <c r="M56" s="388"/>
      <c r="N56" s="392">
        <f t="shared" ref="N56" si="182">IF(M56="ALTO",5,IF(M56="MEDIO ALTO",4,IF(M56="MEDIO",3,IF(M56="MEDIO BAJO",2,IF(M56="BAJO",1,0)))))</f>
        <v>0</v>
      </c>
      <c r="O56" s="392">
        <f t="shared" si="56"/>
        <v>0</v>
      </c>
      <c r="P56" s="250"/>
      <c r="Q56" s="251">
        <f t="shared" si="1"/>
        <v>0</v>
      </c>
      <c r="R56" s="365" t="e">
        <f t="shared" si="57"/>
        <v>#DIV/0!</v>
      </c>
      <c r="S56" s="365" t="e">
        <f t="shared" ref="S56" si="183">R56*0.6</f>
        <v>#DIV/0!</v>
      </c>
      <c r="T56" s="25"/>
      <c r="U56" s="459" t="e">
        <f t="shared" ref="U56" si="184">IF(P56="No_existen",5*$U$10,V56*$U$10)</f>
        <v>#DIV/0!</v>
      </c>
      <c r="V56" s="371" t="e">
        <f>ROUND(AVERAGEIF(W56:W58,"&gt;0"),0)</f>
        <v>#DIV/0!</v>
      </c>
      <c r="W56" s="314">
        <f t="shared" si="2"/>
        <v>0</v>
      </c>
      <c r="X56" s="25"/>
      <c r="Y56" s="25"/>
      <c r="Z56" s="371" t="e">
        <f t="shared" ref="Z56" si="185">IF(P56="No_existen",5*$Z$10,AA56*$Z$10)</f>
        <v>#DIV/0!</v>
      </c>
      <c r="AA56" s="363" t="e">
        <f t="shared" ref="AA56" si="186">ROUND(AVERAGEIF(AB56:AB58,"&gt;0"),0)</f>
        <v>#DIV/0!</v>
      </c>
      <c r="AB56" s="308">
        <f t="shared" si="3"/>
        <v>0</v>
      </c>
      <c r="AC56" s="273"/>
      <c r="AD56" s="292"/>
      <c r="AE56" s="371" t="e">
        <f t="shared" ref="AE56" si="187">IF(P56="No_existen",5*$AE$10,AF56*$AE$10)</f>
        <v>#DIV/0!</v>
      </c>
      <c r="AF56" s="363" t="e">
        <f t="shared" ref="AF56" si="188">ROUND(AVERAGEIF(AG56:AG58,"&gt;0"),0)</f>
        <v>#DIV/0!</v>
      </c>
      <c r="AG56" s="308">
        <f t="shared" si="4"/>
        <v>0</v>
      </c>
      <c r="AH56" s="273"/>
      <c r="AI56" s="273"/>
      <c r="AJ56" s="371" t="e">
        <f t="shared" ref="AJ56" si="189">IF(P56="No_existen",5*$AJ$10,AK56*$AJ$10)</f>
        <v>#DIV/0!</v>
      </c>
      <c r="AK56" s="363" t="e">
        <f t="shared" ref="AK56" si="190">ROUND(AVERAGEIF(AL56:AL58,"&gt;0"),0)</f>
        <v>#DIV/0!</v>
      </c>
      <c r="AL56" s="330">
        <f t="shared" si="5"/>
        <v>0</v>
      </c>
      <c r="AM56" s="273"/>
      <c r="AN56" s="363" t="e">
        <f t="shared" ref="AN56" si="191">ROUND(AVERAGE(R56,AA56,AF56,AK56),0)</f>
        <v>#DIV/0!</v>
      </c>
      <c r="AO56" s="361" t="e">
        <f t="shared" ref="AO56" si="192">IF(AN56&lt;1.5,"FUERTE",IF(AND(AN56&gt;=1.5,AN56&lt;2.5),"ACEPTABLE",IF(AN56&gt;=5,"INEXISTENTE","DÉBIL")))</f>
        <v>#DIV/0!</v>
      </c>
      <c r="AP56" s="429">
        <f t="shared" ref="AP56" si="193">IF(O56=0,0,ROUND((O56*AN56),0))</f>
        <v>0</v>
      </c>
      <c r="AQ56" s="423" t="str">
        <f>IF(AP56&gt;=40,"GRAVE", IF(AP56&lt;=3, "LEVE", "MODERADO"))</f>
        <v>LEVE</v>
      </c>
      <c r="AR56" s="414"/>
      <c r="AS56" s="414"/>
      <c r="AT56" s="58"/>
      <c r="AU56" s="59"/>
      <c r="AV56" s="127"/>
      <c r="AW56" s="133"/>
      <c r="AX56" s="136"/>
      <c r="AY56" s="136"/>
      <c r="AZ56" s="57"/>
      <c r="BA56" s="57"/>
      <c r="BB56" s="57"/>
      <c r="BC56" s="57"/>
    </row>
    <row r="57" spans="1:55" s="130" customFormat="1" ht="64.5" customHeight="1" x14ac:dyDescent="0.2">
      <c r="A57" s="407"/>
      <c r="B57" s="409"/>
      <c r="C57" s="412"/>
      <c r="D57" s="88"/>
      <c r="E57" s="88"/>
      <c r="F57" s="88"/>
      <c r="G57" s="377"/>
      <c r="H57" s="381"/>
      <c r="I57" s="383"/>
      <c r="J57" s="379"/>
      <c r="K57" s="389"/>
      <c r="L57" s="393"/>
      <c r="M57" s="389"/>
      <c r="N57" s="393"/>
      <c r="O57" s="393"/>
      <c r="P57" s="250"/>
      <c r="Q57" s="251">
        <f t="shared" si="1"/>
        <v>0</v>
      </c>
      <c r="R57" s="363"/>
      <c r="S57" s="363"/>
      <c r="T57" s="25"/>
      <c r="U57" s="460"/>
      <c r="V57" s="372"/>
      <c r="W57" s="314">
        <f t="shared" si="2"/>
        <v>0</v>
      </c>
      <c r="X57" s="25"/>
      <c r="Y57" s="25"/>
      <c r="Z57" s="372"/>
      <c r="AA57" s="363"/>
      <c r="AB57" s="308">
        <f t="shared" si="3"/>
        <v>0</v>
      </c>
      <c r="AC57" s="273"/>
      <c r="AD57" s="292"/>
      <c r="AE57" s="372"/>
      <c r="AF57" s="363"/>
      <c r="AG57" s="308">
        <f t="shared" si="4"/>
        <v>0</v>
      </c>
      <c r="AH57" s="273"/>
      <c r="AI57" s="273"/>
      <c r="AJ57" s="372"/>
      <c r="AK57" s="363"/>
      <c r="AL57" s="330">
        <f t="shared" si="5"/>
        <v>0</v>
      </c>
      <c r="AM57" s="273"/>
      <c r="AN57" s="363"/>
      <c r="AO57" s="361"/>
      <c r="AP57" s="430"/>
      <c r="AQ57" s="424"/>
      <c r="AR57" s="415"/>
      <c r="AS57" s="415"/>
      <c r="AT57" s="58"/>
      <c r="AU57" s="59"/>
      <c r="AV57" s="127"/>
      <c r="AW57" s="133"/>
      <c r="AX57" s="136"/>
      <c r="AY57" s="136"/>
      <c r="AZ57" s="57"/>
      <c r="BA57" s="57"/>
      <c r="BB57" s="57"/>
      <c r="BC57" s="57"/>
    </row>
    <row r="58" spans="1:55" s="130" customFormat="1" ht="64.5" customHeight="1" x14ac:dyDescent="0.2">
      <c r="A58" s="407"/>
      <c r="B58" s="410"/>
      <c r="C58" s="413"/>
      <c r="D58" s="88"/>
      <c r="E58" s="88"/>
      <c r="F58" s="88"/>
      <c r="G58" s="378"/>
      <c r="H58" s="382"/>
      <c r="I58" s="383"/>
      <c r="J58" s="379"/>
      <c r="K58" s="391"/>
      <c r="L58" s="394"/>
      <c r="M58" s="389"/>
      <c r="N58" s="394"/>
      <c r="O58" s="393"/>
      <c r="P58" s="250"/>
      <c r="Q58" s="251">
        <f t="shared" si="1"/>
        <v>0</v>
      </c>
      <c r="R58" s="364"/>
      <c r="S58" s="364"/>
      <c r="T58" s="25"/>
      <c r="U58" s="461"/>
      <c r="V58" s="454"/>
      <c r="W58" s="314">
        <f t="shared" si="2"/>
        <v>0</v>
      </c>
      <c r="X58" s="25"/>
      <c r="Y58" s="25"/>
      <c r="Z58" s="454"/>
      <c r="AA58" s="364"/>
      <c r="AB58" s="308">
        <f t="shared" si="3"/>
        <v>0</v>
      </c>
      <c r="AC58" s="273"/>
      <c r="AD58" s="292"/>
      <c r="AE58" s="454"/>
      <c r="AF58" s="364"/>
      <c r="AG58" s="308">
        <f t="shared" si="4"/>
        <v>0</v>
      </c>
      <c r="AH58" s="273"/>
      <c r="AI58" s="273"/>
      <c r="AJ58" s="454"/>
      <c r="AK58" s="364"/>
      <c r="AL58" s="330">
        <f t="shared" si="5"/>
        <v>0</v>
      </c>
      <c r="AM58" s="273"/>
      <c r="AN58" s="364"/>
      <c r="AO58" s="362"/>
      <c r="AP58" s="430"/>
      <c r="AQ58" s="425"/>
      <c r="AR58" s="416"/>
      <c r="AS58" s="416"/>
      <c r="AT58" s="58"/>
      <c r="AU58" s="59"/>
      <c r="AV58" s="127"/>
      <c r="AW58" s="133"/>
      <c r="AX58" s="136"/>
      <c r="AY58" s="136"/>
      <c r="AZ58" s="57"/>
      <c r="BA58" s="57"/>
      <c r="BB58" s="57"/>
      <c r="BC58" s="57"/>
    </row>
    <row r="59" spans="1:55" s="130" customFormat="1" ht="64.5" customHeight="1" x14ac:dyDescent="0.2">
      <c r="A59" s="407">
        <v>17</v>
      </c>
      <c r="B59" s="408"/>
      <c r="C59" s="411" t="str">
        <f>IF(B59=$B$1048372,$C$1048372,IF(B59=$B$1048373,$C$1048373,IF(B59=$B$1048374,$C$1048374,IF(B59=$B$1048375,$C$1048375,IF(B59=$B$1048376,$C$1048376,IF(B59=$B$1048377,$C$1048377,IF(B59=$B$1048378,$C$1048378,IF(B59=$B$1048379,$C$1048379,IF(B59=$B$1048380,$C$1048380,IF(B59=$B$1048381,$C$1048381,IF(B59=$B$1048384,$C$1048384,IF(B59=$B$1048385,$C$1048385,IF(B59=$B$1048386,$C$1048386,IF(B59=$B$1048387,$C$1048387,IF(B59=$B$1048388,$C$1048388,IF(B59=$B$1048389,$C$1048389,IF(B59=$B$1048390,$C$1048390," ")))))))))))))))))</f>
        <v xml:space="preserve"> </v>
      </c>
      <c r="D59" s="88"/>
      <c r="E59" s="88"/>
      <c r="F59" s="88"/>
      <c r="G59" s="376"/>
      <c r="H59" s="380"/>
      <c r="I59" s="383"/>
      <c r="J59" s="379"/>
      <c r="K59" s="388"/>
      <c r="L59" s="392">
        <f t="shared" ref="L59" si="194">IF(K59="ALTA",5,IF(K59="MEDIO ALTA",4,IF(K59="MEDIA",3,IF(K59="MEDIO BAJA",2,IF(K59="BAJA",1,0)))))</f>
        <v>0</v>
      </c>
      <c r="M59" s="388"/>
      <c r="N59" s="392">
        <f t="shared" ref="N59" si="195">IF(M59="ALTO",5,IF(M59="MEDIO ALTO",4,IF(M59="MEDIO",3,IF(M59="MEDIO BAJO",2,IF(M59="BAJO",1,0)))))</f>
        <v>0</v>
      </c>
      <c r="O59" s="392">
        <f t="shared" si="56"/>
        <v>0</v>
      </c>
      <c r="P59" s="250"/>
      <c r="Q59" s="251">
        <f t="shared" si="1"/>
        <v>0</v>
      </c>
      <c r="R59" s="365" t="e">
        <f t="shared" si="57"/>
        <v>#DIV/0!</v>
      </c>
      <c r="S59" s="365" t="e">
        <f t="shared" ref="S59" si="196">R59*0.6</f>
        <v>#DIV/0!</v>
      </c>
      <c r="T59" s="25"/>
      <c r="U59" s="459" t="e">
        <f t="shared" ref="U59" si="197">IF(P59="No_existen",5*$U$10,V59*$U$10)</f>
        <v>#DIV/0!</v>
      </c>
      <c r="V59" s="371" t="e">
        <f>ROUND(AVERAGEIF(W59:W61,"&gt;0"),0)</f>
        <v>#DIV/0!</v>
      </c>
      <c r="W59" s="314">
        <f t="shared" si="2"/>
        <v>0</v>
      </c>
      <c r="X59" s="25"/>
      <c r="Y59" s="25"/>
      <c r="Z59" s="371" t="e">
        <f t="shared" ref="Z59" si="198">IF(P59="No_existen",5*$Z$10,AA59*$Z$10)</f>
        <v>#DIV/0!</v>
      </c>
      <c r="AA59" s="363" t="e">
        <f t="shared" ref="AA59" si="199">ROUND(AVERAGEIF(AB59:AB61,"&gt;0"),0)</f>
        <v>#DIV/0!</v>
      </c>
      <c r="AB59" s="308">
        <f t="shared" si="3"/>
        <v>0</v>
      </c>
      <c r="AC59" s="273"/>
      <c r="AD59" s="292"/>
      <c r="AE59" s="371" t="e">
        <f t="shared" ref="AE59" si="200">IF(P59="No_existen",5*$AE$10,AF59*$AE$10)</f>
        <v>#DIV/0!</v>
      </c>
      <c r="AF59" s="363" t="e">
        <f t="shared" ref="AF59" si="201">ROUND(AVERAGEIF(AG59:AG61,"&gt;0"),0)</f>
        <v>#DIV/0!</v>
      </c>
      <c r="AG59" s="308">
        <f t="shared" si="4"/>
        <v>0</v>
      </c>
      <c r="AH59" s="273"/>
      <c r="AI59" s="273"/>
      <c r="AJ59" s="371" t="e">
        <f t="shared" ref="AJ59" si="202">IF(P59="No_existen",5*$AJ$10,AK59*$AJ$10)</f>
        <v>#DIV/0!</v>
      </c>
      <c r="AK59" s="363" t="e">
        <f t="shared" ref="AK59" si="203">ROUND(AVERAGEIF(AL59:AL61,"&gt;0"),0)</f>
        <v>#DIV/0!</v>
      </c>
      <c r="AL59" s="330">
        <f t="shared" si="5"/>
        <v>0</v>
      </c>
      <c r="AM59" s="273"/>
      <c r="AN59" s="363" t="e">
        <f t="shared" ref="AN59" si="204">ROUND(AVERAGE(R59,AA59,AF59,AK59),0)</f>
        <v>#DIV/0!</v>
      </c>
      <c r="AO59" s="361" t="e">
        <f t="shared" ref="AO59" si="205">IF(AN59&lt;1.5,"FUERTE",IF(AND(AN59&gt;=1.5,AN59&lt;2.5),"ACEPTABLE",IF(AN59&gt;=5,"INEXISTENTE","DÉBIL")))</f>
        <v>#DIV/0!</v>
      </c>
      <c r="AP59" s="429">
        <f t="shared" ref="AP59" si="206">IF(O59=0,0,ROUND((O59*AN59),0))</f>
        <v>0</v>
      </c>
      <c r="AQ59" s="423" t="str">
        <f>IF(AP59&gt;=40,"GRAVE", IF(AP59&lt;=3, "LEVE", "MODERADO"))</f>
        <v>LEVE</v>
      </c>
      <c r="AR59" s="414"/>
      <c r="AS59" s="414"/>
      <c r="AT59" s="58"/>
      <c r="AU59" s="59"/>
      <c r="AV59" s="127"/>
      <c r="AW59" s="133"/>
      <c r="AX59" s="136"/>
      <c r="AY59" s="136"/>
      <c r="AZ59" s="57"/>
      <c r="BA59" s="57"/>
      <c r="BB59" s="57"/>
      <c r="BC59" s="57"/>
    </row>
    <row r="60" spans="1:55" s="130" customFormat="1" ht="64.5" customHeight="1" x14ac:dyDescent="0.2">
      <c r="A60" s="407"/>
      <c r="B60" s="409"/>
      <c r="C60" s="412"/>
      <c r="D60" s="88"/>
      <c r="E60" s="88"/>
      <c r="F60" s="88"/>
      <c r="G60" s="377"/>
      <c r="H60" s="381"/>
      <c r="I60" s="383"/>
      <c r="J60" s="379"/>
      <c r="K60" s="389"/>
      <c r="L60" s="393"/>
      <c r="M60" s="389"/>
      <c r="N60" s="393"/>
      <c r="O60" s="393"/>
      <c r="P60" s="250"/>
      <c r="Q60" s="251">
        <f t="shared" si="1"/>
        <v>0</v>
      </c>
      <c r="R60" s="363"/>
      <c r="S60" s="363"/>
      <c r="T60" s="25"/>
      <c r="U60" s="460"/>
      <c r="V60" s="372"/>
      <c r="W60" s="314">
        <f t="shared" si="2"/>
        <v>0</v>
      </c>
      <c r="X60" s="25"/>
      <c r="Y60" s="25"/>
      <c r="Z60" s="372"/>
      <c r="AA60" s="363"/>
      <c r="AB60" s="308">
        <f t="shared" si="3"/>
        <v>0</v>
      </c>
      <c r="AC60" s="273"/>
      <c r="AD60" s="292"/>
      <c r="AE60" s="372"/>
      <c r="AF60" s="363"/>
      <c r="AG60" s="308">
        <f t="shared" si="4"/>
        <v>0</v>
      </c>
      <c r="AH60" s="273"/>
      <c r="AI60" s="273"/>
      <c r="AJ60" s="372"/>
      <c r="AK60" s="363"/>
      <c r="AL60" s="330">
        <f t="shared" si="5"/>
        <v>0</v>
      </c>
      <c r="AM60" s="273"/>
      <c r="AN60" s="363"/>
      <c r="AO60" s="361"/>
      <c r="AP60" s="430"/>
      <c r="AQ60" s="424"/>
      <c r="AR60" s="415"/>
      <c r="AS60" s="415"/>
      <c r="AT60" s="58"/>
      <c r="AU60" s="59"/>
      <c r="AV60" s="127"/>
      <c r="AW60" s="133"/>
      <c r="AX60" s="136"/>
      <c r="AY60" s="136"/>
      <c r="AZ60" s="57"/>
      <c r="BA60" s="57"/>
      <c r="BB60" s="57"/>
      <c r="BC60" s="57"/>
    </row>
    <row r="61" spans="1:55" s="130" customFormat="1" ht="64.5" customHeight="1" x14ac:dyDescent="0.2">
      <c r="A61" s="407"/>
      <c r="B61" s="410"/>
      <c r="C61" s="413"/>
      <c r="D61" s="88"/>
      <c r="E61" s="88"/>
      <c r="F61" s="88"/>
      <c r="G61" s="378"/>
      <c r="H61" s="382"/>
      <c r="I61" s="383"/>
      <c r="J61" s="379"/>
      <c r="K61" s="391"/>
      <c r="L61" s="394"/>
      <c r="M61" s="389"/>
      <c r="N61" s="394"/>
      <c r="O61" s="393"/>
      <c r="P61" s="250"/>
      <c r="Q61" s="251">
        <f t="shared" si="1"/>
        <v>0</v>
      </c>
      <c r="R61" s="364"/>
      <c r="S61" s="364"/>
      <c r="T61" s="25"/>
      <c r="U61" s="461"/>
      <c r="V61" s="454"/>
      <c r="W61" s="314">
        <f t="shared" si="2"/>
        <v>0</v>
      </c>
      <c r="X61" s="25"/>
      <c r="Y61" s="25"/>
      <c r="Z61" s="454"/>
      <c r="AA61" s="364"/>
      <c r="AB61" s="308">
        <f t="shared" si="3"/>
        <v>0</v>
      </c>
      <c r="AC61" s="273"/>
      <c r="AD61" s="292"/>
      <c r="AE61" s="454"/>
      <c r="AF61" s="364"/>
      <c r="AG61" s="308">
        <f t="shared" si="4"/>
        <v>0</v>
      </c>
      <c r="AH61" s="273"/>
      <c r="AI61" s="273"/>
      <c r="AJ61" s="454"/>
      <c r="AK61" s="364"/>
      <c r="AL61" s="330">
        <f t="shared" si="5"/>
        <v>0</v>
      </c>
      <c r="AM61" s="273"/>
      <c r="AN61" s="364"/>
      <c r="AO61" s="362"/>
      <c r="AP61" s="430"/>
      <c r="AQ61" s="425"/>
      <c r="AR61" s="416"/>
      <c r="AS61" s="416"/>
      <c r="AT61" s="58"/>
      <c r="AU61" s="59"/>
      <c r="AV61" s="127"/>
      <c r="AW61" s="133"/>
      <c r="AX61" s="136"/>
      <c r="AY61" s="136"/>
      <c r="AZ61" s="57"/>
      <c r="BA61" s="57"/>
      <c r="BB61" s="57"/>
      <c r="BC61" s="57"/>
    </row>
    <row r="62" spans="1:55" s="130" customFormat="1" ht="64.5" customHeight="1" x14ac:dyDescent="0.2">
      <c r="A62" s="407">
        <v>18</v>
      </c>
      <c r="B62" s="408"/>
      <c r="C62" s="411" t="str">
        <f>IF(B62=$B$1048372,$C$1048372,IF(B62=$B$1048373,$C$1048373,IF(B62=$B$1048374,$C$1048374,IF(B62=$B$1048375,$C$1048375,IF(B62=$B$1048376,$C$1048376,IF(B62=$B$1048377,$C$1048377,IF(B62=$B$1048378,$C$1048378,IF(B62=$B$1048379,$C$1048379,IF(B62=$B$1048380,$C$1048380,IF(B62=$B$1048381,$C$1048381,IF(B62=$B$1048384,$C$1048384,IF(B62=$B$1048385,$C$1048385,IF(B62=$B$1048386,$C$1048386,IF(B62=$B$1048387,$C$1048387,IF(B62=$B$1048388,$C$1048388,IF(B62=$B$1048389,$C$1048389,IF(B62=$B$1048390,$C$1048390," ")))))))))))))))))</f>
        <v xml:space="preserve"> </v>
      </c>
      <c r="D62" s="88"/>
      <c r="E62" s="88"/>
      <c r="F62" s="88"/>
      <c r="G62" s="376"/>
      <c r="H62" s="380"/>
      <c r="I62" s="383"/>
      <c r="J62" s="379"/>
      <c r="K62" s="388"/>
      <c r="L62" s="392">
        <f t="shared" ref="L62" si="207">IF(K62="ALTA",5,IF(K62="MEDIO ALTA",4,IF(K62="MEDIA",3,IF(K62="MEDIO BAJA",2,IF(K62="BAJA",1,0)))))</f>
        <v>0</v>
      </c>
      <c r="M62" s="388"/>
      <c r="N62" s="392">
        <f t="shared" ref="N62" si="208">IF(M62="ALTO",5,IF(M62="MEDIO ALTO",4,IF(M62="MEDIO",3,IF(M62="MEDIO BAJO",2,IF(M62="BAJO",1,0)))))</f>
        <v>0</v>
      </c>
      <c r="O62" s="392">
        <f t="shared" si="56"/>
        <v>0</v>
      </c>
      <c r="P62" s="250"/>
      <c r="Q62" s="251">
        <f t="shared" si="1"/>
        <v>0</v>
      </c>
      <c r="R62" s="365" t="e">
        <f t="shared" si="57"/>
        <v>#DIV/0!</v>
      </c>
      <c r="S62" s="365" t="e">
        <f t="shared" ref="S62" si="209">R62*0.6</f>
        <v>#DIV/0!</v>
      </c>
      <c r="T62" s="25"/>
      <c r="U62" s="459" t="e">
        <f t="shared" ref="U62" si="210">IF(P62="No_existen",5*$U$10,V62*$U$10)</f>
        <v>#DIV/0!</v>
      </c>
      <c r="V62" s="371" t="e">
        <f>ROUND(AVERAGEIF(W62:W64,"&gt;0"),0)</f>
        <v>#DIV/0!</v>
      </c>
      <c r="W62" s="314">
        <f t="shared" si="2"/>
        <v>0</v>
      </c>
      <c r="X62" s="25"/>
      <c r="Y62" s="25"/>
      <c r="Z62" s="371" t="e">
        <f t="shared" ref="Z62" si="211">IF(P62="No_existen",5*$Z$10,AA62*$Z$10)</f>
        <v>#DIV/0!</v>
      </c>
      <c r="AA62" s="363" t="e">
        <f t="shared" ref="AA62" si="212">ROUND(AVERAGEIF(AB62:AB64,"&gt;0"),0)</f>
        <v>#DIV/0!</v>
      </c>
      <c r="AB62" s="308">
        <f t="shared" si="3"/>
        <v>0</v>
      </c>
      <c r="AC62" s="273"/>
      <c r="AD62" s="292"/>
      <c r="AE62" s="371" t="e">
        <f t="shared" ref="AE62" si="213">IF(P62="No_existen",5*$AE$10,AF62*$AE$10)</f>
        <v>#DIV/0!</v>
      </c>
      <c r="AF62" s="363" t="e">
        <f t="shared" ref="AF62" si="214">ROUND(AVERAGEIF(AG62:AG64,"&gt;0"),0)</f>
        <v>#DIV/0!</v>
      </c>
      <c r="AG62" s="308">
        <f t="shared" si="4"/>
        <v>0</v>
      </c>
      <c r="AH62" s="273"/>
      <c r="AI62" s="273"/>
      <c r="AJ62" s="371" t="e">
        <f t="shared" ref="AJ62" si="215">IF(P62="No_existen",5*$AJ$10,AK62*$AJ$10)</f>
        <v>#DIV/0!</v>
      </c>
      <c r="AK62" s="363" t="e">
        <f t="shared" ref="AK62" si="216">ROUND(AVERAGEIF(AL62:AL64,"&gt;0"),0)</f>
        <v>#DIV/0!</v>
      </c>
      <c r="AL62" s="330">
        <f t="shared" si="5"/>
        <v>0</v>
      </c>
      <c r="AM62" s="273"/>
      <c r="AN62" s="363" t="e">
        <f t="shared" ref="AN62" si="217">ROUND(AVERAGE(R62,AA62,AF62,AK62),0)</f>
        <v>#DIV/0!</v>
      </c>
      <c r="AO62" s="361" t="e">
        <f t="shared" ref="AO62" si="218">IF(AN62&lt;1.5,"FUERTE",IF(AND(AN62&gt;=1.5,AN62&lt;2.5),"ACEPTABLE",IF(AN62&gt;=5,"INEXISTENTE","DÉBIL")))</f>
        <v>#DIV/0!</v>
      </c>
      <c r="AP62" s="429">
        <f t="shared" ref="AP62" si="219">IF(O62=0,0,ROUND((O62*AN62),0))</f>
        <v>0</v>
      </c>
      <c r="AQ62" s="423" t="str">
        <f>IF(AP62&gt;=40,"GRAVE", IF(AP62&lt;=3, "LEVE", "MODERADO"))</f>
        <v>LEVE</v>
      </c>
      <c r="AR62" s="414"/>
      <c r="AS62" s="414"/>
      <c r="AT62" s="58"/>
      <c r="AU62" s="127"/>
      <c r="AV62" s="127"/>
      <c r="AW62" s="133"/>
      <c r="AX62" s="136"/>
      <c r="AY62" s="136"/>
      <c r="AZ62" s="57"/>
      <c r="BA62" s="57"/>
      <c r="BB62" s="57"/>
      <c r="BC62" s="57"/>
    </row>
    <row r="63" spans="1:55" s="130" customFormat="1" ht="64.5" customHeight="1" x14ac:dyDescent="0.2">
      <c r="A63" s="407"/>
      <c r="B63" s="409"/>
      <c r="C63" s="412"/>
      <c r="D63" s="88"/>
      <c r="E63" s="88"/>
      <c r="F63" s="88"/>
      <c r="G63" s="377"/>
      <c r="H63" s="381"/>
      <c r="I63" s="383"/>
      <c r="J63" s="379"/>
      <c r="K63" s="389"/>
      <c r="L63" s="393"/>
      <c r="M63" s="389"/>
      <c r="N63" s="393"/>
      <c r="O63" s="393"/>
      <c r="P63" s="250"/>
      <c r="Q63" s="251">
        <f t="shared" si="1"/>
        <v>0</v>
      </c>
      <c r="R63" s="363"/>
      <c r="S63" s="363"/>
      <c r="T63" s="25"/>
      <c r="U63" s="460"/>
      <c r="V63" s="372"/>
      <c r="W63" s="314">
        <f t="shared" si="2"/>
        <v>0</v>
      </c>
      <c r="X63" s="25"/>
      <c r="Y63" s="25"/>
      <c r="Z63" s="372"/>
      <c r="AA63" s="363"/>
      <c r="AB63" s="308">
        <f t="shared" si="3"/>
        <v>0</v>
      </c>
      <c r="AC63" s="273"/>
      <c r="AD63" s="292"/>
      <c r="AE63" s="372"/>
      <c r="AF63" s="363"/>
      <c r="AG63" s="308">
        <f t="shared" si="4"/>
        <v>0</v>
      </c>
      <c r="AH63" s="273"/>
      <c r="AI63" s="273"/>
      <c r="AJ63" s="372"/>
      <c r="AK63" s="363"/>
      <c r="AL63" s="330">
        <f t="shared" si="5"/>
        <v>0</v>
      </c>
      <c r="AM63" s="273"/>
      <c r="AN63" s="363"/>
      <c r="AO63" s="361"/>
      <c r="AP63" s="430"/>
      <c r="AQ63" s="424"/>
      <c r="AR63" s="415"/>
      <c r="AS63" s="415"/>
      <c r="AT63" s="58"/>
      <c r="AU63" s="59"/>
      <c r="AV63" s="127"/>
      <c r="AW63" s="133"/>
      <c r="AX63" s="136"/>
      <c r="AY63" s="136"/>
      <c r="AZ63" s="57"/>
      <c r="BA63" s="57"/>
      <c r="BB63" s="57"/>
      <c r="BC63" s="57"/>
    </row>
    <row r="64" spans="1:55" s="130" customFormat="1" ht="64.5" customHeight="1" x14ac:dyDescent="0.2">
      <c r="A64" s="407"/>
      <c r="B64" s="410"/>
      <c r="C64" s="413"/>
      <c r="D64" s="88"/>
      <c r="E64" s="88"/>
      <c r="F64" s="88"/>
      <c r="G64" s="378"/>
      <c r="H64" s="382"/>
      <c r="I64" s="383"/>
      <c r="J64" s="379"/>
      <c r="K64" s="391"/>
      <c r="L64" s="394"/>
      <c r="M64" s="389"/>
      <c r="N64" s="394"/>
      <c r="O64" s="393"/>
      <c r="P64" s="250"/>
      <c r="Q64" s="251">
        <f t="shared" si="1"/>
        <v>0</v>
      </c>
      <c r="R64" s="364"/>
      <c r="S64" s="364"/>
      <c r="T64" s="25"/>
      <c r="U64" s="461"/>
      <c r="V64" s="454"/>
      <c r="W64" s="314">
        <f t="shared" si="2"/>
        <v>0</v>
      </c>
      <c r="X64" s="25"/>
      <c r="Y64" s="25"/>
      <c r="Z64" s="454"/>
      <c r="AA64" s="364"/>
      <c r="AB64" s="308">
        <f t="shared" si="3"/>
        <v>0</v>
      </c>
      <c r="AC64" s="273"/>
      <c r="AD64" s="292"/>
      <c r="AE64" s="454"/>
      <c r="AF64" s="364"/>
      <c r="AG64" s="308">
        <f t="shared" si="4"/>
        <v>0</v>
      </c>
      <c r="AH64" s="273"/>
      <c r="AI64" s="273"/>
      <c r="AJ64" s="454"/>
      <c r="AK64" s="364"/>
      <c r="AL64" s="330">
        <f t="shared" si="5"/>
        <v>0</v>
      </c>
      <c r="AM64" s="273"/>
      <c r="AN64" s="364"/>
      <c r="AO64" s="362"/>
      <c r="AP64" s="430"/>
      <c r="AQ64" s="425"/>
      <c r="AR64" s="416"/>
      <c r="AS64" s="416"/>
      <c r="AT64" s="58"/>
      <c r="AU64" s="59"/>
      <c r="AV64" s="127"/>
      <c r="AW64" s="133"/>
      <c r="AX64" s="136"/>
      <c r="AY64" s="136"/>
      <c r="AZ64" s="57"/>
      <c r="BA64" s="57"/>
      <c r="BB64" s="57"/>
      <c r="BC64" s="57"/>
    </row>
    <row r="65" spans="1:56" s="130" customFormat="1" ht="64.5" customHeight="1" x14ac:dyDescent="0.2">
      <c r="A65" s="407">
        <v>19</v>
      </c>
      <c r="B65" s="408"/>
      <c r="C65" s="411" t="str">
        <f>IF(B65=$B$1048372,$C$1048372,IF(B65=$B$1048373,$C$1048373,IF(B65=$B$1048374,$C$1048374,IF(B65=$B$1048375,$C$1048375,IF(B65=$B$1048376,$C$1048376,IF(B65=$B$1048377,$C$1048377,IF(B65=$B$1048378,$C$1048378,IF(B65=$B$1048379,$C$1048379,IF(B65=$B$1048380,$C$1048380,IF(B65=$B$1048381,$C$1048381,IF(B65=$B$1048384,$C$1048384,IF(B65=$B$1048385,$C$1048385,IF(B65=$B$1048386,$C$1048386,IF(B65=$B$1048387,$C$1048387,IF(B65=$B$1048388,$C$1048388,IF(B65=$B$1048389,$C$1048389,IF(B65=$B$1048390,$C$1048390," ")))))))))))))))))</f>
        <v xml:space="preserve"> </v>
      </c>
      <c r="D65" s="88"/>
      <c r="E65" s="88"/>
      <c r="F65" s="88"/>
      <c r="G65" s="376"/>
      <c r="H65" s="380"/>
      <c r="I65" s="383"/>
      <c r="J65" s="379"/>
      <c r="K65" s="388"/>
      <c r="L65" s="392">
        <f t="shared" ref="L65" si="220">IF(K65="ALTA",5,IF(K65="MEDIO ALTA",4,IF(K65="MEDIA",3,IF(K65="MEDIO BAJA",2,IF(K65="BAJA",1,0)))))</f>
        <v>0</v>
      </c>
      <c r="M65" s="388"/>
      <c r="N65" s="392">
        <f t="shared" ref="N65" si="221">IF(M65="ALTO",5,IF(M65="MEDIO ALTO",4,IF(M65="MEDIO",3,IF(M65="MEDIO BAJO",2,IF(M65="BAJO",1,0)))))</f>
        <v>0</v>
      </c>
      <c r="O65" s="392">
        <f t="shared" si="56"/>
        <v>0</v>
      </c>
      <c r="P65" s="250"/>
      <c r="Q65" s="251">
        <f t="shared" si="1"/>
        <v>0</v>
      </c>
      <c r="R65" s="365" t="e">
        <f t="shared" si="57"/>
        <v>#DIV/0!</v>
      </c>
      <c r="S65" s="365" t="e">
        <f t="shared" ref="S65" si="222">R65*0.6</f>
        <v>#DIV/0!</v>
      </c>
      <c r="T65" s="25"/>
      <c r="U65" s="459" t="e">
        <f t="shared" ref="U65" si="223">IF(P65="No_existen",5*$U$10,V65*$U$10)</f>
        <v>#DIV/0!</v>
      </c>
      <c r="V65" s="371" t="e">
        <f>ROUND(AVERAGEIF(W65:W67,"&gt;0"),0)</f>
        <v>#DIV/0!</v>
      </c>
      <c r="W65" s="314">
        <f t="shared" si="2"/>
        <v>0</v>
      </c>
      <c r="X65" s="25"/>
      <c r="Y65" s="25"/>
      <c r="Z65" s="371" t="e">
        <f t="shared" ref="Z65" si="224">IF(P65="No_existen",5*$Z$10,AA65*$Z$10)</f>
        <v>#DIV/0!</v>
      </c>
      <c r="AA65" s="363" t="e">
        <f t="shared" ref="AA65" si="225">ROUND(AVERAGEIF(AB65:AB67,"&gt;0"),0)</f>
        <v>#DIV/0!</v>
      </c>
      <c r="AB65" s="308">
        <f t="shared" si="3"/>
        <v>0</v>
      </c>
      <c r="AC65" s="273"/>
      <c r="AD65" s="292"/>
      <c r="AE65" s="371" t="e">
        <f t="shared" ref="AE65" si="226">IF(P65="No_existen",5*$AE$10,AF65*$AE$10)</f>
        <v>#DIV/0!</v>
      </c>
      <c r="AF65" s="363" t="e">
        <f t="shared" ref="AF65" si="227">ROUND(AVERAGEIF(AG65:AG67,"&gt;0"),0)</f>
        <v>#DIV/0!</v>
      </c>
      <c r="AG65" s="308">
        <f t="shared" si="4"/>
        <v>0</v>
      </c>
      <c r="AH65" s="273"/>
      <c r="AI65" s="273"/>
      <c r="AJ65" s="371" t="e">
        <f t="shared" ref="AJ65" si="228">IF(P65="No_existen",5*$AJ$10,AK65*$AJ$10)</f>
        <v>#DIV/0!</v>
      </c>
      <c r="AK65" s="363" t="e">
        <f t="shared" ref="AK65" si="229">ROUND(AVERAGEIF(AL65:AL67,"&gt;0"),0)</f>
        <v>#DIV/0!</v>
      </c>
      <c r="AL65" s="330">
        <f t="shared" si="5"/>
        <v>0</v>
      </c>
      <c r="AM65" s="273"/>
      <c r="AN65" s="363" t="e">
        <f t="shared" ref="AN65" si="230">ROUND(AVERAGE(R65,AA65,AF65,AK65),0)</f>
        <v>#DIV/0!</v>
      </c>
      <c r="AO65" s="361" t="e">
        <f t="shared" ref="AO65" si="231">IF(AN65&lt;1.5,"FUERTE",IF(AND(AN65&gt;=1.5,AN65&lt;2.5),"ACEPTABLE",IF(AN65&gt;=5,"INEXISTENTE","DÉBIL")))</f>
        <v>#DIV/0!</v>
      </c>
      <c r="AP65" s="429">
        <f t="shared" ref="AP65" si="232">IF(O65=0,0,ROUND((O65*AN65),0))</f>
        <v>0</v>
      </c>
      <c r="AQ65" s="423" t="str">
        <f>IF(AP65&gt;=40,"GRAVE", IF(AP65&lt;=3, "LEVE", "MODERADO"))</f>
        <v>LEVE</v>
      </c>
      <c r="AR65" s="414"/>
      <c r="AS65" s="414"/>
      <c r="AT65" s="58"/>
      <c r="AU65" s="59"/>
      <c r="AV65" s="127"/>
      <c r="AW65" s="133"/>
      <c r="AX65" s="136"/>
      <c r="AY65" s="136"/>
      <c r="AZ65" s="57"/>
      <c r="BA65" s="57"/>
      <c r="BB65" s="57"/>
      <c r="BC65" s="57"/>
    </row>
    <row r="66" spans="1:56" s="130" customFormat="1" ht="64.5" customHeight="1" x14ac:dyDescent="0.2">
      <c r="A66" s="407"/>
      <c r="B66" s="409"/>
      <c r="C66" s="412"/>
      <c r="D66" s="88"/>
      <c r="E66" s="88"/>
      <c r="F66" s="88"/>
      <c r="G66" s="377"/>
      <c r="H66" s="381"/>
      <c r="I66" s="383"/>
      <c r="J66" s="379"/>
      <c r="K66" s="389"/>
      <c r="L66" s="393"/>
      <c r="M66" s="389"/>
      <c r="N66" s="393"/>
      <c r="O66" s="393"/>
      <c r="P66" s="250"/>
      <c r="Q66" s="251">
        <f t="shared" si="1"/>
        <v>0</v>
      </c>
      <c r="R66" s="363"/>
      <c r="S66" s="363"/>
      <c r="T66" s="25"/>
      <c r="U66" s="460"/>
      <c r="V66" s="372"/>
      <c r="W66" s="314">
        <f t="shared" si="2"/>
        <v>0</v>
      </c>
      <c r="X66" s="25"/>
      <c r="Y66" s="25"/>
      <c r="Z66" s="372"/>
      <c r="AA66" s="363"/>
      <c r="AB66" s="308">
        <f t="shared" si="3"/>
        <v>0</v>
      </c>
      <c r="AC66" s="273"/>
      <c r="AD66" s="292"/>
      <c r="AE66" s="372"/>
      <c r="AF66" s="363"/>
      <c r="AG66" s="308">
        <f t="shared" si="4"/>
        <v>0</v>
      </c>
      <c r="AH66" s="273"/>
      <c r="AI66" s="273"/>
      <c r="AJ66" s="372"/>
      <c r="AK66" s="363"/>
      <c r="AL66" s="330">
        <f t="shared" si="5"/>
        <v>0</v>
      </c>
      <c r="AM66" s="273"/>
      <c r="AN66" s="363"/>
      <c r="AO66" s="361"/>
      <c r="AP66" s="430"/>
      <c r="AQ66" s="424"/>
      <c r="AR66" s="415"/>
      <c r="AS66" s="415"/>
      <c r="AT66" s="58"/>
      <c r="AU66" s="59"/>
      <c r="AV66" s="127"/>
      <c r="AW66" s="133"/>
      <c r="AX66" s="136"/>
      <c r="AY66" s="136"/>
      <c r="AZ66" s="57"/>
      <c r="BA66" s="57"/>
      <c r="BB66" s="57"/>
      <c r="BC66" s="57"/>
    </row>
    <row r="67" spans="1:56" s="130" customFormat="1" ht="64.5" customHeight="1" x14ac:dyDescent="0.2">
      <c r="A67" s="407"/>
      <c r="B67" s="410"/>
      <c r="C67" s="413"/>
      <c r="D67" s="88"/>
      <c r="E67" s="88"/>
      <c r="F67" s="88"/>
      <c r="G67" s="378"/>
      <c r="H67" s="382"/>
      <c r="I67" s="383"/>
      <c r="J67" s="379"/>
      <c r="K67" s="391"/>
      <c r="L67" s="394"/>
      <c r="M67" s="389"/>
      <c r="N67" s="394"/>
      <c r="O67" s="393"/>
      <c r="P67" s="250"/>
      <c r="Q67" s="251">
        <f t="shared" si="1"/>
        <v>0</v>
      </c>
      <c r="R67" s="364"/>
      <c r="S67" s="364"/>
      <c r="T67" s="25"/>
      <c r="U67" s="461"/>
      <c r="V67" s="454"/>
      <c r="W67" s="314">
        <f t="shared" si="2"/>
        <v>0</v>
      </c>
      <c r="X67" s="25"/>
      <c r="Y67" s="25"/>
      <c r="Z67" s="454"/>
      <c r="AA67" s="364"/>
      <c r="AB67" s="308">
        <f t="shared" si="3"/>
        <v>0</v>
      </c>
      <c r="AC67" s="273"/>
      <c r="AD67" s="292"/>
      <c r="AE67" s="454"/>
      <c r="AF67" s="364"/>
      <c r="AG67" s="308">
        <f t="shared" si="4"/>
        <v>0</v>
      </c>
      <c r="AH67" s="273"/>
      <c r="AI67" s="273"/>
      <c r="AJ67" s="454"/>
      <c r="AK67" s="364"/>
      <c r="AL67" s="330">
        <f t="shared" si="5"/>
        <v>0</v>
      </c>
      <c r="AM67" s="273"/>
      <c r="AN67" s="364"/>
      <c r="AO67" s="362"/>
      <c r="AP67" s="430"/>
      <c r="AQ67" s="425"/>
      <c r="AR67" s="416"/>
      <c r="AS67" s="416"/>
      <c r="AT67" s="58"/>
      <c r="AU67" s="59"/>
      <c r="AV67" s="127"/>
      <c r="AW67" s="133"/>
      <c r="AX67" s="136"/>
      <c r="AY67" s="136"/>
      <c r="AZ67" s="57"/>
      <c r="BA67" s="57"/>
      <c r="BB67" s="57"/>
      <c r="BC67" s="57"/>
    </row>
    <row r="68" spans="1:56" s="130" customFormat="1" ht="64.5" customHeight="1" x14ac:dyDescent="0.2">
      <c r="A68" s="407">
        <v>20</v>
      </c>
      <c r="B68" s="408"/>
      <c r="C68" s="411" t="str">
        <f>IF(B68=$B$1048372,$C$1048372,IF(B68=$B$1048373,$C$1048373,IF(B68=$B$1048374,$C$1048374,IF(B68=$B$1048375,$C$1048375,IF(B68=$B$1048376,$C$1048376,IF(B68=$B$1048377,$C$1048377,IF(B68=$B$1048378,$C$1048378,IF(B68=$B$1048379,$C$1048379,IF(B68=$B$1048380,$C$1048380,IF(B68=$B$1048381,$C$1048381,IF(B68=$B$1048384,$C$1048384,IF(B68=$B$1048385,$C$1048385,IF(B68=$B$1048386,$C$1048386,IF(B68=$B$1048387,$C$1048387,IF(B68=$B$1048388,$C$1048388,IF(B68=$B$1048389,$C$1048389,IF(B68=$B$1048390,$C$1048390," ")))))))))))))))))</f>
        <v xml:space="preserve"> </v>
      </c>
      <c r="D68" s="88"/>
      <c r="E68" s="88"/>
      <c r="F68" s="88"/>
      <c r="G68" s="376"/>
      <c r="H68" s="380"/>
      <c r="I68" s="383"/>
      <c r="J68" s="379"/>
      <c r="K68" s="388"/>
      <c r="L68" s="392">
        <f t="shared" ref="L68" si="233">IF(K68="ALTA",5,IF(K68="MEDIO ALTA",4,IF(K68="MEDIA",3,IF(K68="MEDIO BAJA",2,IF(K68="BAJA",1,0)))))</f>
        <v>0</v>
      </c>
      <c r="M68" s="388"/>
      <c r="N68" s="392">
        <f t="shared" ref="N68" si="234">IF(M68="ALTO",5,IF(M68="MEDIO ALTO",4,IF(M68="MEDIO",3,IF(M68="MEDIO BAJO",2,IF(M68="BAJO",1,0)))))</f>
        <v>0</v>
      </c>
      <c r="O68" s="392">
        <f t="shared" si="56"/>
        <v>0</v>
      </c>
      <c r="P68" s="250"/>
      <c r="Q68" s="251">
        <f t="shared" si="1"/>
        <v>0</v>
      </c>
      <c r="R68" s="365" t="e">
        <f t="shared" si="57"/>
        <v>#DIV/0!</v>
      </c>
      <c r="S68" s="365" t="e">
        <f t="shared" ref="S68" si="235">R68*0.6</f>
        <v>#DIV/0!</v>
      </c>
      <c r="T68" s="25"/>
      <c r="U68" s="459"/>
      <c r="V68" s="371"/>
      <c r="W68" s="314"/>
      <c r="X68" s="25"/>
      <c r="Y68" s="25"/>
      <c r="Z68" s="371" t="e">
        <f t="shared" ref="Z68" si="236">IF(P68="No_existen",5*$Z$10,AA68*$Z$10)</f>
        <v>#DIV/0!</v>
      </c>
      <c r="AA68" s="363" t="e">
        <f t="shared" ref="AA68" si="237">ROUND(AVERAGEIF(AB68:AB70,"&gt;0"),0)</f>
        <v>#DIV/0!</v>
      </c>
      <c r="AB68" s="308">
        <f t="shared" si="3"/>
        <v>0</v>
      </c>
      <c r="AC68" s="273"/>
      <c r="AD68" s="292"/>
      <c r="AE68" s="371" t="e">
        <f t="shared" ref="AE68" si="238">IF(P68="No_existen",5*$AE$10,AF68*$AE$10)</f>
        <v>#DIV/0!</v>
      </c>
      <c r="AF68" s="363" t="e">
        <f t="shared" ref="AF68" si="239">ROUND(AVERAGEIF(AG68:AG70,"&gt;0"),0)</f>
        <v>#DIV/0!</v>
      </c>
      <c r="AG68" s="308">
        <f t="shared" si="4"/>
        <v>0</v>
      </c>
      <c r="AH68" s="273"/>
      <c r="AI68" s="273"/>
      <c r="AJ68" s="371" t="e">
        <f t="shared" ref="AJ68" si="240">IF(P68="No_existen",5*$AJ$10,AK68*$AJ$10)</f>
        <v>#DIV/0!</v>
      </c>
      <c r="AK68" s="363" t="e">
        <f t="shared" ref="AK68" si="241">ROUND(AVERAGEIF(AL68:AL70,"&gt;0"),0)</f>
        <v>#DIV/0!</v>
      </c>
      <c r="AL68" s="330">
        <f t="shared" si="5"/>
        <v>0</v>
      </c>
      <c r="AM68" s="273"/>
      <c r="AN68" s="363" t="e">
        <f t="shared" ref="AN68" si="242">ROUND(AVERAGE(R68,AA68,AF68,AK68),0)</f>
        <v>#DIV/0!</v>
      </c>
      <c r="AO68" s="361" t="e">
        <f t="shared" ref="AO68" si="243">IF(AN68&lt;1.5,"FUERTE",IF(AND(AN68&gt;=1.5,AN68&lt;2.5),"ACEPTABLE",IF(AN68&gt;=5,"INEXISTENTE","DÉBIL")))</f>
        <v>#DIV/0!</v>
      </c>
      <c r="AP68" s="429">
        <f t="shared" ref="AP68" si="244">IF(O68=0,0,ROUND((O68*AN68),0))</f>
        <v>0</v>
      </c>
      <c r="AQ68" s="423" t="str">
        <f>IF(AP68&gt;=40,"GRAVE", IF(AP68&lt;=3, "LEVE", "MODERADO"))</f>
        <v>LEVE</v>
      </c>
      <c r="AR68" s="414"/>
      <c r="AS68" s="414"/>
      <c r="AT68" s="58"/>
      <c r="AU68" s="59"/>
      <c r="AV68" s="127"/>
      <c r="AW68" s="133"/>
      <c r="AX68" s="136"/>
      <c r="AY68" s="136"/>
      <c r="AZ68" s="57"/>
      <c r="BA68" s="57"/>
      <c r="BB68" s="57"/>
      <c r="BC68" s="57"/>
    </row>
    <row r="69" spans="1:56" s="130" customFormat="1" ht="64.5" customHeight="1" x14ac:dyDescent="0.2">
      <c r="A69" s="407"/>
      <c r="B69" s="409"/>
      <c r="C69" s="412"/>
      <c r="D69" s="88"/>
      <c r="E69" s="88"/>
      <c r="F69" s="88"/>
      <c r="G69" s="377"/>
      <c r="H69" s="486"/>
      <c r="I69" s="383"/>
      <c r="J69" s="379"/>
      <c r="K69" s="389"/>
      <c r="L69" s="393"/>
      <c r="M69" s="389"/>
      <c r="N69" s="393"/>
      <c r="O69" s="393"/>
      <c r="P69" s="250"/>
      <c r="Q69" s="251">
        <f t="shared" si="1"/>
        <v>0</v>
      </c>
      <c r="R69" s="363"/>
      <c r="S69" s="363"/>
      <c r="T69" s="25"/>
      <c r="U69" s="460"/>
      <c r="V69" s="372"/>
      <c r="W69" s="314"/>
      <c r="X69" s="25"/>
      <c r="Y69" s="25"/>
      <c r="Z69" s="372"/>
      <c r="AA69" s="363"/>
      <c r="AB69" s="308">
        <f t="shared" si="3"/>
        <v>0</v>
      </c>
      <c r="AC69" s="273"/>
      <c r="AD69" s="292"/>
      <c r="AE69" s="372"/>
      <c r="AF69" s="363"/>
      <c r="AG69" s="308">
        <f t="shared" si="4"/>
        <v>0</v>
      </c>
      <c r="AH69" s="273"/>
      <c r="AI69" s="273"/>
      <c r="AJ69" s="372"/>
      <c r="AK69" s="363"/>
      <c r="AL69" s="330">
        <f t="shared" si="5"/>
        <v>0</v>
      </c>
      <c r="AM69" s="273"/>
      <c r="AN69" s="363"/>
      <c r="AO69" s="361"/>
      <c r="AP69" s="430"/>
      <c r="AQ69" s="424"/>
      <c r="AR69" s="415"/>
      <c r="AS69" s="415"/>
      <c r="AT69" s="58"/>
      <c r="AU69" s="59"/>
      <c r="AV69" s="127"/>
      <c r="AW69" s="133"/>
      <c r="AX69" s="136"/>
      <c r="AY69" s="136"/>
      <c r="AZ69" s="57"/>
      <c r="BA69" s="57"/>
      <c r="BB69" s="57"/>
      <c r="BC69" s="57"/>
    </row>
    <row r="70" spans="1:56" s="130" customFormat="1" ht="64.5" customHeight="1" x14ac:dyDescent="0.2">
      <c r="A70" s="407"/>
      <c r="B70" s="410"/>
      <c r="C70" s="413"/>
      <c r="D70" s="88"/>
      <c r="E70" s="88"/>
      <c r="F70" s="88"/>
      <c r="G70" s="378"/>
      <c r="H70" s="494"/>
      <c r="I70" s="383"/>
      <c r="J70" s="379"/>
      <c r="K70" s="391"/>
      <c r="L70" s="394"/>
      <c r="M70" s="389"/>
      <c r="N70" s="394"/>
      <c r="O70" s="393"/>
      <c r="P70" s="250"/>
      <c r="Q70" s="251">
        <f t="shared" si="1"/>
        <v>0</v>
      </c>
      <c r="R70" s="364"/>
      <c r="S70" s="364"/>
      <c r="T70" s="25"/>
      <c r="U70" s="461"/>
      <c r="V70" s="454"/>
      <c r="W70" s="314"/>
      <c r="X70" s="25"/>
      <c r="Y70" s="25"/>
      <c r="Z70" s="454"/>
      <c r="AA70" s="364"/>
      <c r="AB70" s="308">
        <f t="shared" si="3"/>
        <v>0</v>
      </c>
      <c r="AC70" s="273"/>
      <c r="AD70" s="292"/>
      <c r="AE70" s="454"/>
      <c r="AF70" s="364"/>
      <c r="AG70" s="308">
        <f t="shared" si="4"/>
        <v>0</v>
      </c>
      <c r="AH70" s="273"/>
      <c r="AI70" s="273"/>
      <c r="AJ70" s="454"/>
      <c r="AK70" s="364"/>
      <c r="AL70" s="330">
        <f t="shared" si="5"/>
        <v>0</v>
      </c>
      <c r="AM70" s="273"/>
      <c r="AN70" s="364"/>
      <c r="AO70" s="362"/>
      <c r="AP70" s="430"/>
      <c r="AQ70" s="425"/>
      <c r="AR70" s="416"/>
      <c r="AS70" s="416"/>
      <c r="AT70" s="58"/>
      <c r="AU70" s="59"/>
      <c r="AV70" s="127"/>
      <c r="AW70" s="133"/>
      <c r="AX70" s="136"/>
      <c r="AY70" s="136"/>
      <c r="AZ70" s="57"/>
      <c r="BA70" s="57"/>
      <c r="BB70" s="57"/>
      <c r="BC70" s="57"/>
    </row>
    <row r="71" spans="1:56" s="124" customFormat="1" ht="64.5" customHeight="1" x14ac:dyDescent="0.2">
      <c r="A71" s="407">
        <v>21</v>
      </c>
      <c r="B71" s="408"/>
      <c r="C71" s="411" t="str">
        <f>IF(B71=$B$1048372,$C$1048372,IF(B71=$B$1048373,$C$1048373,IF(B71=$B$1048374,$C$1048374,IF(B71=$B$1048375,$C$1048375,IF(B71=$B$1048376,$C$1048376,IF(B71=$B$1048377,$C$1048377,IF(B71=$B$1048378,$C$1048378,IF(B71=$B$1048379,$C$1048379,IF(B71=$B$1048380,$C$1048380,IF(B71=$B$1048381,$C$1048381,IF(B71=$B$1048384,$C$1048384,IF(B71=$B$1048385,$C$1048385,IF(B71=$B$1048386,$C$1048386,IF(B71=$B$1048387,$C$1048387,IF(B71=$B$1048388,$C$1048388,IF(B71=$B$1048389,$C$1048389,IF(B71=$B$1048390,$C$1048390," ")))))))))))))))))</f>
        <v xml:space="preserve"> </v>
      </c>
      <c r="D71" s="88"/>
      <c r="E71" s="88"/>
      <c r="F71" s="88"/>
      <c r="G71" s="376"/>
      <c r="H71" s="380"/>
      <c r="I71" s="383"/>
      <c r="J71" s="379"/>
      <c r="K71" s="388"/>
      <c r="L71" s="392">
        <f t="shared" ref="L71" si="245">IF(K71="ALTA",5,IF(K71="MEDIO ALTA",4,IF(K71="MEDIA",3,IF(K71="MEDIO BAJA",2,IF(K71="BAJA",1,0)))))</f>
        <v>0</v>
      </c>
      <c r="M71" s="388"/>
      <c r="N71" s="392">
        <f t="shared" ref="N71" si="246">IF(M71="ALTO",5,IF(M71="MEDIO ALTO",4,IF(M71="MEDIO",3,IF(M71="MEDIO BAJO",2,IF(M71="BAJO",1,0)))))</f>
        <v>0</v>
      </c>
      <c r="O71" s="392">
        <f t="shared" si="56"/>
        <v>0</v>
      </c>
      <c r="P71" s="250"/>
      <c r="Q71" s="251">
        <f t="shared" si="1"/>
        <v>0</v>
      </c>
      <c r="R71" s="365" t="e">
        <f t="shared" si="57"/>
        <v>#DIV/0!</v>
      </c>
      <c r="S71" s="365" t="e">
        <f t="shared" ref="S71" si="247">R71*0.6</f>
        <v>#DIV/0!</v>
      </c>
      <c r="T71" s="25"/>
      <c r="U71" s="459"/>
      <c r="V71" s="371"/>
      <c r="W71" s="314"/>
      <c r="X71" s="25"/>
      <c r="Y71" s="25"/>
      <c r="Z71" s="371" t="e">
        <f t="shared" ref="Z71" si="248">IF(P71="No_existen",5*$Z$10,AA71*$Z$10)</f>
        <v>#DIV/0!</v>
      </c>
      <c r="AA71" s="363" t="e">
        <f>ROUND(AVERAGEIF(AB71:AB73,"&gt;0"),0)</f>
        <v>#DIV/0!</v>
      </c>
      <c r="AB71" s="308">
        <f t="shared" si="3"/>
        <v>0</v>
      </c>
      <c r="AC71" s="273"/>
      <c r="AD71" s="292"/>
      <c r="AE71" s="371" t="e">
        <f t="shared" ref="AE71" si="249">IF(P71="No_existen",5*$AE$10,AF71*$AE$10)</f>
        <v>#DIV/0!</v>
      </c>
      <c r="AF71" s="363" t="e">
        <f t="shared" ref="AF71" si="250">ROUND(AVERAGEIF(AG71:AG73,"&gt;0"),0)</f>
        <v>#DIV/0!</v>
      </c>
      <c r="AG71" s="308">
        <f t="shared" si="4"/>
        <v>0</v>
      </c>
      <c r="AH71" s="273"/>
      <c r="AI71" s="273"/>
      <c r="AJ71" s="371" t="e">
        <f t="shared" ref="AJ71" si="251">IF(P71="No_existen",5*$AJ$10,AK71*$AJ$10)</f>
        <v>#DIV/0!</v>
      </c>
      <c r="AK71" s="363" t="e">
        <f t="shared" ref="AK71" si="252">ROUND(AVERAGEIF(AL71:AL73,"&gt;0"),0)</f>
        <v>#DIV/0!</v>
      </c>
      <c r="AL71" s="330">
        <f t="shared" si="5"/>
        <v>0</v>
      </c>
      <c r="AM71" s="273"/>
      <c r="AN71" s="363" t="e">
        <f t="shared" ref="AN71" si="253">ROUND(AVERAGE(R71,AA71,AF71,AK71),0)</f>
        <v>#DIV/0!</v>
      </c>
      <c r="AO71" s="361" t="e">
        <f t="shared" ref="AO71" si="254">IF(AN71&lt;1.5,"FUERTE",IF(AND(AN71&gt;=1.5,AN71&lt;2.5),"ACEPTABLE",IF(AN71&gt;=5,"INEXISTENTE","DÉBIL")))</f>
        <v>#DIV/0!</v>
      </c>
      <c r="AP71" s="429">
        <f t="shared" ref="AP71" si="255">IF(O71=0,0,ROUND((O71*AN71),0))</f>
        <v>0</v>
      </c>
      <c r="AQ71" s="423" t="str">
        <f>IF(AP71&gt;=40,"GRAVE", IF(AP71&lt;=3, "LEVE", "MODERADO"))</f>
        <v>LEVE</v>
      </c>
      <c r="AR71" s="414"/>
      <c r="AS71" s="414"/>
      <c r="AT71" s="58"/>
      <c r="AU71" s="59"/>
      <c r="AV71" s="127"/>
      <c r="AW71" s="133"/>
      <c r="AX71" s="136"/>
      <c r="AY71" s="136"/>
      <c r="AZ71" s="57"/>
      <c r="BA71" s="57"/>
      <c r="BB71" s="57"/>
      <c r="BC71" s="57"/>
    </row>
    <row r="72" spans="1:56" s="124" customFormat="1" ht="64.5" customHeight="1" x14ac:dyDescent="0.2">
      <c r="A72" s="407"/>
      <c r="B72" s="409"/>
      <c r="C72" s="412"/>
      <c r="D72" s="88"/>
      <c r="E72" s="88"/>
      <c r="F72" s="88"/>
      <c r="G72" s="377"/>
      <c r="H72" s="486"/>
      <c r="I72" s="383"/>
      <c r="J72" s="379"/>
      <c r="K72" s="389"/>
      <c r="L72" s="393"/>
      <c r="M72" s="389"/>
      <c r="N72" s="393"/>
      <c r="O72" s="393"/>
      <c r="P72" s="250"/>
      <c r="Q72" s="251">
        <f t="shared" si="1"/>
        <v>0</v>
      </c>
      <c r="R72" s="363"/>
      <c r="S72" s="363"/>
      <c r="T72" s="25"/>
      <c r="U72" s="460"/>
      <c r="V72" s="372"/>
      <c r="W72" s="314"/>
      <c r="X72" s="25"/>
      <c r="Y72" s="25"/>
      <c r="Z72" s="372"/>
      <c r="AA72" s="363"/>
      <c r="AB72" s="308">
        <f t="shared" si="3"/>
        <v>0</v>
      </c>
      <c r="AC72" s="273"/>
      <c r="AD72" s="292"/>
      <c r="AE72" s="372"/>
      <c r="AF72" s="363"/>
      <c r="AG72" s="308">
        <f t="shared" si="4"/>
        <v>0</v>
      </c>
      <c r="AH72" s="273"/>
      <c r="AI72" s="273"/>
      <c r="AJ72" s="372"/>
      <c r="AK72" s="363"/>
      <c r="AL72" s="330">
        <f t="shared" si="5"/>
        <v>0</v>
      </c>
      <c r="AM72" s="273"/>
      <c r="AN72" s="363"/>
      <c r="AO72" s="361"/>
      <c r="AP72" s="430"/>
      <c r="AQ72" s="424"/>
      <c r="AR72" s="415"/>
      <c r="AS72" s="415"/>
      <c r="AT72" s="58"/>
      <c r="AU72" s="59"/>
      <c r="AV72" s="127"/>
      <c r="AW72" s="133"/>
      <c r="AX72" s="136"/>
      <c r="AY72" s="136"/>
      <c r="AZ72" s="57"/>
      <c r="BA72" s="57"/>
      <c r="BB72" s="57"/>
      <c r="BC72" s="57"/>
    </row>
    <row r="73" spans="1:56" s="124" customFormat="1" ht="64.5" customHeight="1" x14ac:dyDescent="0.2">
      <c r="A73" s="407"/>
      <c r="B73" s="410"/>
      <c r="C73" s="413"/>
      <c r="D73" s="88"/>
      <c r="E73" s="88"/>
      <c r="F73" s="88"/>
      <c r="G73" s="378"/>
      <c r="H73" s="494"/>
      <c r="I73" s="383"/>
      <c r="J73" s="379"/>
      <c r="K73" s="391"/>
      <c r="L73" s="394"/>
      <c r="M73" s="389"/>
      <c r="N73" s="394"/>
      <c r="O73" s="393"/>
      <c r="P73" s="250"/>
      <c r="Q73" s="251">
        <f t="shared" si="1"/>
        <v>0</v>
      </c>
      <c r="R73" s="364"/>
      <c r="S73" s="364"/>
      <c r="T73" s="25"/>
      <c r="U73" s="461"/>
      <c r="V73" s="454"/>
      <c r="W73" s="314"/>
      <c r="X73" s="25"/>
      <c r="Y73" s="25"/>
      <c r="Z73" s="454"/>
      <c r="AA73" s="364"/>
      <c r="AB73" s="308">
        <f t="shared" si="3"/>
        <v>0</v>
      </c>
      <c r="AC73" s="273"/>
      <c r="AD73" s="292"/>
      <c r="AE73" s="454"/>
      <c r="AF73" s="364"/>
      <c r="AG73" s="308">
        <f t="shared" si="4"/>
        <v>0</v>
      </c>
      <c r="AH73" s="273"/>
      <c r="AI73" s="273"/>
      <c r="AJ73" s="454"/>
      <c r="AK73" s="364"/>
      <c r="AL73" s="330">
        <f t="shared" si="5"/>
        <v>0</v>
      </c>
      <c r="AM73" s="273"/>
      <c r="AN73" s="364"/>
      <c r="AO73" s="362"/>
      <c r="AP73" s="430"/>
      <c r="AQ73" s="425"/>
      <c r="AR73" s="416"/>
      <c r="AS73" s="416"/>
      <c r="AT73" s="58"/>
      <c r="AU73" s="59"/>
      <c r="AV73" s="127"/>
      <c r="AW73" s="133"/>
      <c r="AX73" s="136"/>
      <c r="AY73" s="136"/>
      <c r="AZ73" s="57"/>
      <c r="BA73" s="57"/>
      <c r="BB73" s="57"/>
      <c r="BC73" s="57"/>
    </row>
    <row r="74" spans="1:56" s="85" customFormat="1" ht="63.75" customHeight="1" x14ac:dyDescent="0.2">
      <c r="A74" s="407">
        <v>22</v>
      </c>
      <c r="B74" s="408"/>
      <c r="C74" s="411" t="str">
        <f>IF(B74=$B$1048372,$C$1048372,IF(B74=$B$1048373,$C$1048373,IF(B74=$B$1048374,$C$1048374,IF(B74=$B$1048375,$C$1048375,IF(B74=$B$1048376,$C$1048376,IF(B74=$B$1048377,$C$1048377,IF(B74=$B$1048378,$C$1048378,IF(B74=$B$1048379,$C$1048379,IF(B74=$B$1048380,$C$1048380,IF(B74=$B$1048381,$C$1048381,IF(B74=$B$1048384,$C$1048384,IF(B74=$B$1048385,$C$1048385,IF(B74=$B$1048386,$C$1048386,IF(B74=$B$1048387,$C$1048387,IF(B74=$B$1048388,$C$1048388,IF(B74=$B$1048389,$C$1048389,IF(B74=$B$1048390,$C$1048390," ")))))))))))))))))</f>
        <v xml:space="preserve"> </v>
      </c>
      <c r="D74" s="88"/>
      <c r="E74" s="88"/>
      <c r="F74" s="88"/>
      <c r="G74" s="376"/>
      <c r="H74" s="380"/>
      <c r="I74" s="488"/>
      <c r="J74" s="383"/>
      <c r="K74" s="388"/>
      <c r="L74" s="392">
        <f t="shared" ref="L74" si="256">IF(K74="ALTA",5,IF(K74="MEDIO ALTA",4,IF(K74="MEDIA",3,IF(K74="MEDIO BAJA",2,IF(K74="BAJA",1,0)))))</f>
        <v>0</v>
      </c>
      <c r="M74" s="388"/>
      <c r="N74" s="392">
        <f t="shared" si="6"/>
        <v>0</v>
      </c>
      <c r="O74" s="392">
        <f t="shared" ref="O74" si="257">N74*L74</f>
        <v>0</v>
      </c>
      <c r="P74" s="250"/>
      <c r="Q74" s="251">
        <f t="shared" si="1"/>
        <v>0</v>
      </c>
      <c r="R74" s="365" t="e">
        <f t="shared" ref="R74" si="258">ROUND(AVERAGEIF(Q74:Q76,"&gt;0"),0)</f>
        <v>#DIV/0!</v>
      </c>
      <c r="S74" s="365" t="e">
        <f t="shared" ref="S74" si="259">R74*0.6</f>
        <v>#DIV/0!</v>
      </c>
      <c r="T74" s="25"/>
      <c r="U74" s="459"/>
      <c r="V74" s="371"/>
      <c r="W74" s="314"/>
      <c r="X74" s="25"/>
      <c r="Y74" s="25"/>
      <c r="Z74" s="371" t="e">
        <f t="shared" ref="Z74" si="260">IF(P74="No_existen",5*$Z$10,AA74*$Z$10)</f>
        <v>#DIV/0!</v>
      </c>
      <c r="AA74" s="365" t="e">
        <f>ROUND(AVERAGEIF(AB74:AB76,"&gt;0"),0)</f>
        <v>#DIV/0!</v>
      </c>
      <c r="AB74" s="323">
        <f t="shared" si="3"/>
        <v>0</v>
      </c>
      <c r="AC74" s="25"/>
      <c r="AD74" s="25"/>
      <c r="AE74" s="371">
        <f t="shared" ref="AE74" si="261">IF(P74="No_existen",5*$AE$10,AF74*$AE$10)</f>
        <v>0.4</v>
      </c>
      <c r="AF74" s="369">
        <f t="shared" ref="AF74" si="262">ROUND(AVERAGEIF(AG74:AG76,"&gt;0"),0)</f>
        <v>4</v>
      </c>
      <c r="AG74" s="332">
        <f t="shared" si="4"/>
        <v>0</v>
      </c>
      <c r="AH74" s="25"/>
      <c r="AI74" s="25"/>
      <c r="AJ74" s="371" t="e">
        <f t="shared" ref="AJ74" si="263">IF(P74="No_existen",5*$AJ$10,AK74*$AJ$10)</f>
        <v>#DIV/0!</v>
      </c>
      <c r="AK74" s="365" t="e">
        <f t="shared" ref="AK74" si="264">ROUND(AVERAGEIF(AL74:AL76,"&gt;0"),0)</f>
        <v>#DIV/0!</v>
      </c>
      <c r="AL74" s="332">
        <f t="shared" si="5"/>
        <v>0</v>
      </c>
      <c r="AM74" s="25"/>
      <c r="AN74" s="365" t="e">
        <f t="shared" ref="AN74" si="265">ROUND(AVERAGE(R74,AA74,AF74,AK74),0)</f>
        <v>#DIV/0!</v>
      </c>
      <c r="AO74" s="367" t="e">
        <f t="shared" ref="AO74" si="266">IF(AN74&lt;1.5,"FUERTE",IF(AND(AN74&gt;=1.5,AN74&lt;2.5),"ACEPTABLE",IF(AN74&gt;=5,"INEXISTENTE","DÉBIL")))</f>
        <v>#DIV/0!</v>
      </c>
      <c r="AP74" s="429">
        <f t="shared" ref="AP74" si="267">IF(O74=0,0,ROUND((O74*AN74),0))</f>
        <v>0</v>
      </c>
      <c r="AQ74" s="423" t="str">
        <f>IF(AP74&gt;=40,"GRAVE", IF(AP74&lt;=3, "LEVE", "MODERADO"))</f>
        <v>LEVE</v>
      </c>
      <c r="AR74" s="414"/>
      <c r="AS74" s="414"/>
      <c r="AT74" s="58"/>
      <c r="AU74" s="59"/>
      <c r="AV74" s="127"/>
      <c r="AW74" s="133"/>
      <c r="AX74" s="136"/>
      <c r="AY74" s="453"/>
      <c r="AZ74" s="57"/>
      <c r="BA74" s="57"/>
      <c r="BB74" s="57"/>
      <c r="BC74" s="57"/>
    </row>
    <row r="75" spans="1:56" s="85" customFormat="1" ht="63.75" customHeight="1" x14ac:dyDescent="0.2">
      <c r="A75" s="407"/>
      <c r="B75" s="409"/>
      <c r="C75" s="412"/>
      <c r="D75" s="88"/>
      <c r="E75" s="88"/>
      <c r="F75" s="88"/>
      <c r="G75" s="377"/>
      <c r="H75" s="486"/>
      <c r="I75" s="381"/>
      <c r="J75" s="383"/>
      <c r="K75" s="389"/>
      <c r="L75" s="393"/>
      <c r="M75" s="389"/>
      <c r="N75" s="393"/>
      <c r="O75" s="393"/>
      <c r="P75" s="250"/>
      <c r="Q75" s="251">
        <f t="shared" si="1"/>
        <v>0</v>
      </c>
      <c r="R75" s="363"/>
      <c r="S75" s="363"/>
      <c r="T75" s="25"/>
      <c r="U75" s="460"/>
      <c r="V75" s="372"/>
      <c r="W75" s="314"/>
      <c r="X75" s="25"/>
      <c r="Y75" s="25"/>
      <c r="Z75" s="372"/>
      <c r="AA75" s="363"/>
      <c r="AB75" s="308">
        <f t="shared" si="3"/>
        <v>0</v>
      </c>
      <c r="AC75" s="290"/>
      <c r="AD75" s="333"/>
      <c r="AE75" s="372"/>
      <c r="AF75" s="369"/>
      <c r="AG75" s="330">
        <f t="shared" si="4"/>
        <v>0</v>
      </c>
      <c r="AH75" s="333"/>
      <c r="AI75" s="333"/>
      <c r="AJ75" s="372"/>
      <c r="AK75" s="363"/>
      <c r="AL75" s="330">
        <f t="shared" si="5"/>
        <v>0</v>
      </c>
      <c r="AM75" s="290"/>
      <c r="AN75" s="363"/>
      <c r="AO75" s="361"/>
      <c r="AP75" s="430"/>
      <c r="AQ75" s="424"/>
      <c r="AR75" s="415"/>
      <c r="AS75" s="415"/>
      <c r="AT75" s="58"/>
      <c r="AU75" s="59"/>
      <c r="AV75" s="127"/>
      <c r="AW75" s="133"/>
      <c r="AX75" s="136"/>
      <c r="AY75" s="453"/>
      <c r="AZ75" s="57"/>
      <c r="BA75" s="57"/>
      <c r="BB75" s="57"/>
      <c r="BC75" s="57"/>
    </row>
    <row r="76" spans="1:56" s="85" customFormat="1" ht="63.75" customHeight="1" thickBot="1" x14ac:dyDescent="0.25">
      <c r="A76" s="481"/>
      <c r="B76" s="478"/>
      <c r="C76" s="484"/>
      <c r="D76" s="113"/>
      <c r="E76" s="113"/>
      <c r="F76" s="113"/>
      <c r="G76" s="485"/>
      <c r="H76" s="487"/>
      <c r="I76" s="489"/>
      <c r="J76" s="387"/>
      <c r="K76" s="390"/>
      <c r="L76" s="475"/>
      <c r="M76" s="390"/>
      <c r="N76" s="475"/>
      <c r="O76" s="475"/>
      <c r="P76" s="26"/>
      <c r="Q76" s="151">
        <f t="shared" ref="Q76" si="268">IF(P76=$P$1048376,1,IF(P76=$P$1048372,5,IF(P76=$P$1048373,4,IF(P76=$P$1048374,3,IF(P76=$P$1048375,2,0)))))</f>
        <v>0</v>
      </c>
      <c r="R76" s="366"/>
      <c r="S76" s="366"/>
      <c r="T76" s="27"/>
      <c r="U76" s="497"/>
      <c r="V76" s="373"/>
      <c r="W76" s="315"/>
      <c r="X76" s="291"/>
      <c r="Y76" s="27"/>
      <c r="Z76" s="373"/>
      <c r="AA76" s="366"/>
      <c r="AB76" s="309">
        <f t="shared" ref="AB76" si="269">IF(AC76=$AD$1048373,1,IF(AC76=$AD$1048372,4,IF(P76="No_existen",5,0)))</f>
        <v>0</v>
      </c>
      <c r="AC76" s="291"/>
      <c r="AD76" s="334"/>
      <c r="AE76" s="373"/>
      <c r="AF76" s="370"/>
      <c r="AG76" s="331">
        <f t="shared" ref="AG76" si="270">IF(AH76=$AH$1048372,1,IF(AH76=$AH$1048373,4,IF(P76="No_existen",5,0)))</f>
        <v>4</v>
      </c>
      <c r="AH76" s="334" t="s">
        <v>367</v>
      </c>
      <c r="AI76" s="334"/>
      <c r="AJ76" s="373"/>
      <c r="AK76" s="366"/>
      <c r="AL76" s="331">
        <f t="shared" ref="AL76" si="271">IF(AM76="Preventivo",1,IF(AM76="Detectivo",4, IF(P76="No_existen",5,0)))</f>
        <v>0</v>
      </c>
      <c r="AM76" s="291"/>
      <c r="AN76" s="366"/>
      <c r="AO76" s="368"/>
      <c r="AP76" s="476"/>
      <c r="AQ76" s="474"/>
      <c r="AR76" s="477"/>
      <c r="AS76" s="477"/>
      <c r="AT76" s="60"/>
      <c r="AU76" s="60"/>
      <c r="AV76" s="293"/>
      <c r="AW76" s="134"/>
      <c r="AX76" s="136"/>
      <c r="AY76" s="453"/>
      <c r="AZ76" s="57"/>
      <c r="BA76" s="57"/>
      <c r="BB76" s="57"/>
      <c r="BC76" s="57"/>
      <c r="BD76" s="126"/>
    </row>
    <row r="77" spans="1:56" x14ac:dyDescent="0.2">
      <c r="U77" s="498"/>
      <c r="Z77" s="499"/>
      <c r="AA77" s="358"/>
      <c r="AF77" s="358"/>
      <c r="AK77" s="358"/>
      <c r="AN77" s="358"/>
      <c r="AO77" s="258"/>
    </row>
    <row r="78" spans="1:56" x14ac:dyDescent="0.2">
      <c r="U78" s="498"/>
      <c r="Z78" s="499"/>
      <c r="AA78" s="358"/>
      <c r="AF78" s="358"/>
      <c r="AK78" s="358"/>
      <c r="AN78" s="358"/>
      <c r="AO78" s="258"/>
    </row>
    <row r="79" spans="1:56" x14ac:dyDescent="0.2">
      <c r="U79" s="498"/>
      <c r="Z79" s="499"/>
      <c r="AA79" s="358"/>
      <c r="AF79" s="358"/>
      <c r="AK79" s="358"/>
      <c r="AN79" s="358"/>
      <c r="AO79" s="258"/>
    </row>
    <row r="80" spans="1:56" x14ac:dyDescent="0.2">
      <c r="U80" s="498"/>
      <c r="Z80" s="499"/>
      <c r="AA80" s="358"/>
      <c r="AF80" s="358"/>
      <c r="AK80" s="358"/>
      <c r="AN80" s="358"/>
      <c r="AO80" s="258"/>
    </row>
    <row r="81" spans="20:41" x14ac:dyDescent="0.2">
      <c r="T81" s="17"/>
      <c r="U81" s="498"/>
      <c r="V81" s="317"/>
      <c r="W81" s="317"/>
      <c r="X81" s="17"/>
      <c r="Y81" s="17"/>
      <c r="Z81" s="499"/>
      <c r="AA81" s="358"/>
      <c r="AB81" s="317"/>
      <c r="AC81" s="17"/>
      <c r="AD81" s="17"/>
      <c r="AE81" s="317"/>
      <c r="AF81" s="358"/>
      <c r="AG81" s="317"/>
      <c r="AH81" s="17"/>
      <c r="AK81" s="358"/>
      <c r="AN81" s="358"/>
      <c r="AO81" s="258"/>
    </row>
    <row r="82" spans="20:41" x14ac:dyDescent="0.2">
      <c r="U82" s="498"/>
      <c r="Z82" s="499"/>
      <c r="AA82" s="358"/>
      <c r="AF82" s="358"/>
      <c r="AK82" s="358"/>
      <c r="AN82" s="358"/>
      <c r="AO82" s="258"/>
    </row>
    <row r="83" spans="20:41" x14ac:dyDescent="0.2">
      <c r="U83" s="498"/>
      <c r="Z83" s="499"/>
      <c r="AA83" s="358"/>
      <c r="AF83" s="358"/>
      <c r="AK83" s="358"/>
      <c r="AN83" s="358"/>
      <c r="AO83" s="258"/>
    </row>
    <row r="84" spans="20:41" x14ac:dyDescent="0.2">
      <c r="U84" s="498"/>
      <c r="Z84" s="499"/>
      <c r="AA84" s="358"/>
      <c r="AF84" s="358"/>
      <c r="AK84" s="358"/>
      <c r="AN84" s="358"/>
      <c r="AO84" s="258"/>
    </row>
    <row r="85" spans="20:41" x14ac:dyDescent="0.2">
      <c r="U85" s="498"/>
      <c r="Z85" s="499"/>
      <c r="AA85" s="358"/>
      <c r="AF85" s="358"/>
      <c r="AK85" s="358"/>
      <c r="AN85" s="358"/>
      <c r="AO85" s="258"/>
    </row>
    <row r="86" spans="20:41" x14ac:dyDescent="0.2">
      <c r="U86" s="498"/>
      <c r="Z86" s="499"/>
      <c r="AK86" s="358"/>
      <c r="AN86" s="358"/>
      <c r="AO86" s="258"/>
    </row>
    <row r="87" spans="20:41" x14ac:dyDescent="0.2">
      <c r="U87" s="498"/>
      <c r="Z87" s="499"/>
      <c r="AK87" s="358"/>
      <c r="AN87" s="358"/>
      <c r="AO87" s="258"/>
    </row>
    <row r="88" spans="20:41" x14ac:dyDescent="0.2">
      <c r="U88" s="498"/>
      <c r="Z88" s="499"/>
      <c r="AK88" s="358"/>
      <c r="AN88" s="358"/>
      <c r="AO88" s="258"/>
    </row>
    <row r="89" spans="20:41" x14ac:dyDescent="0.2">
      <c r="U89" s="498"/>
      <c r="AN89" s="19"/>
      <c r="AO89" s="258"/>
    </row>
    <row r="90" spans="20:41" x14ac:dyDescent="0.2">
      <c r="U90" s="498"/>
      <c r="AN90" s="19"/>
      <c r="AO90" s="258"/>
    </row>
    <row r="91" spans="20:41" x14ac:dyDescent="0.2">
      <c r="U91" s="498"/>
      <c r="AN91" s="19"/>
      <c r="AO91" s="258"/>
    </row>
    <row r="92" spans="20:41" x14ac:dyDescent="0.2">
      <c r="AN92" s="19"/>
      <c r="AO92" s="258"/>
    </row>
    <row r="93" spans="20:41" x14ac:dyDescent="0.2">
      <c r="AN93" s="19"/>
      <c r="AO93" s="258"/>
    </row>
    <row r="94" spans="20:41" x14ac:dyDescent="0.2">
      <c r="AN94" s="19"/>
      <c r="AO94" s="258"/>
    </row>
    <row r="95" spans="20:41" x14ac:dyDescent="0.2">
      <c r="AN95" s="19"/>
      <c r="AO95" s="258"/>
    </row>
    <row r="96" spans="20:41" x14ac:dyDescent="0.2">
      <c r="AN96" s="19"/>
      <c r="AO96" s="258"/>
    </row>
    <row r="97" spans="40:41" x14ac:dyDescent="0.2">
      <c r="AN97" s="19"/>
      <c r="AO97" s="258"/>
    </row>
    <row r="98" spans="40:41" x14ac:dyDescent="0.2">
      <c r="AN98" s="19"/>
      <c r="AO98" s="258"/>
    </row>
    <row r="99" spans="40:41" x14ac:dyDescent="0.2">
      <c r="AN99" s="19"/>
      <c r="AO99" s="258"/>
    </row>
    <row r="100" spans="40:41" x14ac:dyDescent="0.2">
      <c r="AN100" s="19"/>
      <c r="AO100" s="258"/>
    </row>
    <row r="101" spans="40:41" x14ac:dyDescent="0.2">
      <c r="AN101" s="19"/>
      <c r="AO101" s="258"/>
    </row>
    <row r="102" spans="40:41" x14ac:dyDescent="0.2">
      <c r="AN102" s="19"/>
      <c r="AO102" s="258"/>
    </row>
    <row r="103" spans="40:41" x14ac:dyDescent="0.2">
      <c r="AN103" s="19"/>
      <c r="AO103" s="258"/>
    </row>
    <row r="104" spans="40:41" x14ac:dyDescent="0.2">
      <c r="AN104" s="19"/>
      <c r="AO104" s="258"/>
    </row>
    <row r="105" spans="40:41" x14ac:dyDescent="0.2">
      <c r="AN105" s="19"/>
      <c r="AO105" s="258"/>
    </row>
    <row r="106" spans="40:41" x14ac:dyDescent="0.2">
      <c r="AN106" s="19"/>
      <c r="AO106" s="258"/>
    </row>
    <row r="107" spans="40:41" x14ac:dyDescent="0.2">
      <c r="AN107" s="19"/>
      <c r="AO107" s="258"/>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61"/>
    </row>
    <row r="1048351" spans="46:56" x14ac:dyDescent="0.2">
      <c r="AT1048351" s="4"/>
      <c r="BD1048351" s="61"/>
    </row>
    <row r="1048352" spans="46:56" x14ac:dyDescent="0.2">
      <c r="AT1048352" s="4"/>
      <c r="BD1048352" s="61"/>
    </row>
    <row r="1048353" spans="7:56" x14ac:dyDescent="0.2">
      <c r="AO1048353" s="259"/>
      <c r="AT1048353" s="4"/>
      <c r="BD1048353" s="61"/>
    </row>
    <row r="1048354" spans="7:56" x14ac:dyDescent="0.2">
      <c r="AO1048354" s="259"/>
      <c r="AT1048354" s="4"/>
      <c r="BD1048354" s="61"/>
    </row>
    <row r="1048355" spans="7:56" x14ac:dyDescent="0.2">
      <c r="AO1048355" s="259"/>
      <c r="AT1048355" s="4"/>
      <c r="BD1048355" s="61"/>
    </row>
    <row r="1048356" spans="7:56" x14ac:dyDescent="0.2">
      <c r="AO1048356" s="259"/>
      <c r="AT1048356" s="4"/>
      <c r="BD1048356" s="61"/>
    </row>
    <row r="1048357" spans="7:56" x14ac:dyDescent="0.2">
      <c r="AO1048357" s="259"/>
      <c r="AT1048357" s="4"/>
      <c r="BD1048357" s="61"/>
    </row>
    <row r="1048358" spans="7:56" x14ac:dyDescent="0.2">
      <c r="AO1048358" s="259"/>
      <c r="AT1048358" s="4"/>
      <c r="BD1048358" s="61"/>
    </row>
    <row r="1048359" spans="7:56" x14ac:dyDescent="0.2">
      <c r="AT1048359" s="4"/>
      <c r="BD1048359" s="61"/>
    </row>
    <row r="1048360" spans="7:56" x14ac:dyDescent="0.2">
      <c r="AT1048360" s="4"/>
      <c r="BD1048360" s="61"/>
    </row>
    <row r="1048361" spans="7:56" x14ac:dyDescent="0.2">
      <c r="AT1048361" s="4"/>
      <c r="BD1048361" s="61"/>
    </row>
    <row r="1048362" spans="7:56" x14ac:dyDescent="0.2">
      <c r="AT1048362" s="4"/>
      <c r="BD1048362" s="61"/>
    </row>
    <row r="1048363" spans="7:56" x14ac:dyDescent="0.2">
      <c r="AT1048363" s="4"/>
      <c r="BD1048363" s="61"/>
    </row>
    <row r="1048364" spans="7:56" x14ac:dyDescent="0.2">
      <c r="AT1048364" s="4"/>
      <c r="BD1048364" s="61"/>
    </row>
    <row r="1048365" spans="7:56" s="195" customFormat="1" x14ac:dyDescent="0.2">
      <c r="G1048365" s="196"/>
      <c r="H1048365" s="196"/>
      <c r="I1048365" s="196"/>
      <c r="J1048365" s="196"/>
      <c r="K1048365" s="196"/>
      <c r="L1048365" s="196"/>
      <c r="M1048365" s="196"/>
      <c r="N1048365" s="196"/>
      <c r="O1048365" s="196"/>
      <c r="P1048365" s="196"/>
      <c r="Q1048365" s="196"/>
      <c r="R1048365" s="196"/>
      <c r="S1048365" s="196"/>
      <c r="T1048365" s="196"/>
      <c r="U1048365" s="196"/>
      <c r="V1048365" s="318"/>
      <c r="W1048365" s="318"/>
      <c r="X1048365" s="196"/>
      <c r="Y1048365" s="196"/>
      <c r="Z1048365" s="318"/>
      <c r="AA1048365" s="318"/>
      <c r="AB1048365" s="318"/>
      <c r="AC1048365" s="196"/>
      <c r="AD1048365" s="196"/>
      <c r="AE1048365" s="318"/>
      <c r="AF1048365" s="318"/>
      <c r="AG1048365" s="318"/>
      <c r="AH1048365" s="196"/>
      <c r="AI1048365" s="196"/>
      <c r="AJ1048365" s="318"/>
      <c r="AK1048365" s="318"/>
      <c r="AL1048365" s="318"/>
      <c r="AM1048365" s="196"/>
      <c r="AN1048365" s="196"/>
      <c r="AO1048365" s="45"/>
      <c r="AP1048365" s="196"/>
      <c r="AQ1048365" s="196"/>
      <c r="AR1048365" s="196"/>
      <c r="AS1048365" s="196"/>
      <c r="AT1048365" s="196"/>
      <c r="AU1048365" s="197"/>
      <c r="AV1048365" s="197"/>
      <c r="AW1048365" s="197"/>
      <c r="AX1048365" s="197"/>
      <c r="AY1048365" s="197"/>
      <c r="AZ1048365" s="197"/>
      <c r="BA1048365" s="197"/>
      <c r="BB1048365" s="197"/>
      <c r="BC1048365" s="197"/>
      <c r="BD1048365" s="197"/>
    </row>
    <row r="1048366" spans="7:56" s="195" customFormat="1" x14ac:dyDescent="0.2">
      <c r="G1048366" s="196"/>
      <c r="H1048366" s="196"/>
      <c r="I1048366" s="196"/>
      <c r="J1048366" s="196"/>
      <c r="K1048366" s="196"/>
      <c r="L1048366" s="196"/>
      <c r="M1048366" s="196"/>
      <c r="N1048366" s="196"/>
      <c r="O1048366" s="196"/>
      <c r="P1048366" s="196"/>
      <c r="Q1048366" s="196"/>
      <c r="R1048366" s="196"/>
      <c r="S1048366" s="196"/>
      <c r="T1048366" s="196"/>
      <c r="U1048366" s="196"/>
      <c r="V1048366" s="318"/>
      <c r="W1048366" s="318"/>
      <c r="X1048366" s="196"/>
      <c r="Y1048366" s="196"/>
      <c r="Z1048366" s="318"/>
      <c r="AA1048366" s="318"/>
      <c r="AB1048366" s="318"/>
      <c r="AC1048366" s="196"/>
      <c r="AD1048366" s="196"/>
      <c r="AE1048366" s="318"/>
      <c r="AF1048366" s="318"/>
      <c r="AG1048366" s="318"/>
      <c r="AH1048366" s="196"/>
      <c r="AI1048366" s="196"/>
      <c r="AJ1048366" s="318"/>
      <c r="AK1048366" s="318"/>
      <c r="AL1048366" s="318"/>
      <c r="AM1048366" s="196"/>
      <c r="AN1048366" s="196"/>
      <c r="AO1048366" s="246"/>
      <c r="AP1048366" s="196"/>
      <c r="AQ1048366" s="196"/>
      <c r="AR1048366" s="196"/>
      <c r="AS1048366" s="196"/>
      <c r="AT1048366" s="196"/>
      <c r="AU1048366" s="197"/>
      <c r="AV1048366" s="197"/>
      <c r="AW1048366" s="197"/>
      <c r="AX1048366" s="197"/>
      <c r="AY1048366" s="197"/>
      <c r="AZ1048366" s="197"/>
      <c r="BA1048366" s="197"/>
      <c r="BB1048366" s="197"/>
      <c r="BC1048366" s="197"/>
      <c r="BD1048366" s="197"/>
    </row>
    <row r="1048367" spans="7:56" s="195" customFormat="1" x14ac:dyDescent="0.2">
      <c r="G1048367" s="196"/>
      <c r="H1048367" s="196"/>
      <c r="I1048367" s="196"/>
      <c r="J1048367" s="196"/>
      <c r="K1048367" s="196"/>
      <c r="L1048367" s="196"/>
      <c r="M1048367" s="196"/>
      <c r="N1048367" s="196"/>
      <c r="O1048367" s="196"/>
      <c r="P1048367" s="196"/>
      <c r="Q1048367" s="196"/>
      <c r="R1048367" s="196"/>
      <c r="S1048367" s="196"/>
      <c r="T1048367" s="196"/>
      <c r="U1048367" s="196"/>
      <c r="V1048367" s="318"/>
      <c r="W1048367" s="318"/>
      <c r="X1048367" s="196"/>
      <c r="Y1048367" s="196"/>
      <c r="Z1048367" s="318"/>
      <c r="AA1048367" s="318"/>
      <c r="AB1048367" s="318"/>
      <c r="AC1048367" s="196"/>
      <c r="AD1048367" s="196"/>
      <c r="AE1048367" s="318"/>
      <c r="AF1048367" s="318"/>
      <c r="AG1048367" s="318"/>
      <c r="AH1048367" s="196"/>
      <c r="AI1048367" s="196"/>
      <c r="AJ1048367" s="318"/>
      <c r="AK1048367" s="318"/>
      <c r="AL1048367" s="318"/>
      <c r="AM1048367" s="196"/>
      <c r="AN1048367" s="196"/>
      <c r="AO1048367" s="45"/>
      <c r="AP1048367" s="196"/>
      <c r="AQ1048367" s="196"/>
      <c r="AR1048367" s="196"/>
      <c r="AS1048367" s="196"/>
      <c r="AT1048367" s="196"/>
      <c r="AU1048367" s="197"/>
      <c r="AV1048367" s="197"/>
      <c r="AW1048367" s="197"/>
      <c r="AX1048367" s="197"/>
      <c r="AY1048367" s="197"/>
      <c r="AZ1048367" s="197"/>
      <c r="BA1048367" s="197"/>
      <c r="BB1048367" s="197"/>
      <c r="BC1048367" s="197"/>
      <c r="BD1048367" s="197"/>
    </row>
    <row r="1048368" spans="7:56" s="195" customFormat="1" x14ac:dyDescent="0.2">
      <c r="G1048368" s="196"/>
      <c r="H1048368" s="196"/>
      <c r="I1048368" s="196"/>
      <c r="J1048368" s="196"/>
      <c r="K1048368" s="196"/>
      <c r="L1048368" s="196"/>
      <c r="M1048368" s="196"/>
      <c r="N1048368" s="196"/>
      <c r="O1048368" s="196"/>
      <c r="P1048368" s="196"/>
      <c r="Q1048368" s="196"/>
      <c r="R1048368" s="196"/>
      <c r="S1048368" s="196"/>
      <c r="T1048368" s="196"/>
      <c r="U1048368" s="196"/>
      <c r="V1048368" s="318"/>
      <c r="W1048368" s="318"/>
      <c r="X1048368" s="196"/>
      <c r="Y1048368" s="196"/>
      <c r="Z1048368" s="318"/>
      <c r="AA1048368" s="318"/>
      <c r="AB1048368" s="318"/>
      <c r="AC1048368" s="196"/>
      <c r="AD1048368" s="196"/>
      <c r="AE1048368" s="318"/>
      <c r="AF1048368" s="318"/>
      <c r="AG1048368" s="318"/>
      <c r="AH1048368" s="196"/>
      <c r="AI1048368" s="196"/>
      <c r="AJ1048368" s="318"/>
      <c r="AK1048368" s="318"/>
      <c r="AL1048368" s="318"/>
      <c r="AM1048368" s="196"/>
      <c r="AN1048368" s="196"/>
      <c r="AO1048368" s="45"/>
      <c r="AP1048368" s="196"/>
      <c r="AQ1048368" s="196"/>
      <c r="AR1048368" s="196"/>
      <c r="AS1048368" s="196"/>
      <c r="AT1048368" s="196"/>
      <c r="AU1048368" s="197"/>
      <c r="AV1048368" s="197"/>
      <c r="AW1048368" s="197"/>
      <c r="AX1048368" s="197"/>
      <c r="AY1048368" s="197"/>
      <c r="AZ1048368" s="197"/>
      <c r="BA1048368" s="197"/>
      <c r="BB1048368" s="197"/>
      <c r="BC1048368" s="197"/>
      <c r="BD1048368" s="197"/>
    </row>
    <row r="1048369" spans="1:102" s="195" customFormat="1" x14ac:dyDescent="0.2">
      <c r="G1048369" s="196"/>
      <c r="H1048369" s="196"/>
      <c r="I1048369" s="196"/>
      <c r="J1048369" s="196"/>
      <c r="K1048369" s="196"/>
      <c r="L1048369" s="196"/>
      <c r="M1048369" s="196"/>
      <c r="N1048369" s="196"/>
      <c r="O1048369" s="196"/>
      <c r="P1048369" s="196"/>
      <c r="Q1048369" s="196"/>
      <c r="R1048369" s="196"/>
      <c r="S1048369" s="196"/>
      <c r="T1048369" s="196"/>
      <c r="U1048369" s="196"/>
      <c r="V1048369" s="318"/>
      <c r="W1048369" s="318"/>
      <c r="X1048369" s="196"/>
      <c r="Y1048369" s="196"/>
      <c r="Z1048369" s="318"/>
      <c r="AA1048369" s="318"/>
      <c r="AB1048369" s="318"/>
      <c r="AC1048369" s="196"/>
      <c r="AD1048369" s="196"/>
      <c r="AE1048369" s="318"/>
      <c r="AF1048369" s="318"/>
      <c r="AG1048369" s="318"/>
      <c r="AH1048369" s="196"/>
      <c r="AI1048369" s="196"/>
      <c r="AJ1048369" s="318"/>
      <c r="AK1048369" s="318"/>
      <c r="AL1048369" s="318"/>
      <c r="AM1048369" s="196"/>
      <c r="AN1048369" s="196"/>
      <c r="AO1048369" s="45"/>
      <c r="AP1048369" s="196"/>
      <c r="AQ1048369" s="196"/>
      <c r="AR1048369" s="196"/>
      <c r="AS1048369" s="196"/>
      <c r="AT1048369" s="196"/>
      <c r="AU1048369" s="197"/>
      <c r="AV1048369" s="197"/>
      <c r="AW1048369" s="197"/>
      <c r="AX1048369" s="197"/>
      <c r="AY1048369" s="197"/>
      <c r="AZ1048369" s="197"/>
      <c r="BA1048369" s="197"/>
      <c r="BB1048369" s="197"/>
      <c r="BC1048369" s="197"/>
      <c r="BD1048369" s="197"/>
    </row>
    <row r="1048370" spans="1:102" s="195" customFormat="1" ht="13.5" thickBot="1" x14ac:dyDescent="0.25">
      <c r="G1048370" s="196"/>
      <c r="H1048370" s="196"/>
      <c r="I1048370" s="196"/>
      <c r="J1048370" s="196"/>
      <c r="K1048370" s="196"/>
      <c r="L1048370" s="196"/>
      <c r="M1048370" s="196"/>
      <c r="N1048370" s="196"/>
      <c r="O1048370" s="196"/>
      <c r="P1048370" s="196"/>
      <c r="Q1048370" s="196"/>
      <c r="R1048370" s="196"/>
      <c r="S1048370" s="196"/>
      <c r="T1048370" s="196"/>
      <c r="U1048370" s="196"/>
      <c r="V1048370" s="318"/>
      <c r="W1048370" s="318"/>
      <c r="X1048370" s="196"/>
      <c r="Y1048370" s="196"/>
      <c r="Z1048370" s="318"/>
      <c r="AA1048370" s="318"/>
      <c r="AB1048370" s="318"/>
      <c r="AC1048370" s="196"/>
      <c r="AD1048370" s="196"/>
      <c r="AE1048370" s="318"/>
      <c r="AF1048370" s="318"/>
      <c r="AG1048370" s="318"/>
      <c r="AH1048370" s="196"/>
      <c r="AI1048370" s="196"/>
      <c r="AJ1048370" s="318"/>
      <c r="AK1048370" s="318"/>
      <c r="AL1048370" s="318"/>
      <c r="AM1048370" s="196"/>
      <c r="AN1048370" s="196"/>
      <c r="AO1048370" s="45"/>
      <c r="AP1048370" s="196"/>
      <c r="AQ1048370" s="196"/>
      <c r="AR1048370" s="196"/>
      <c r="AS1048370" s="196"/>
      <c r="AT1048370" s="196"/>
      <c r="AU1048370" s="197"/>
      <c r="AV1048370" s="197"/>
      <c r="AW1048370" s="197"/>
      <c r="AX1048370" s="197"/>
      <c r="AY1048370" s="197"/>
      <c r="AZ1048370" s="197"/>
      <c r="BA1048370" s="197"/>
      <c r="BB1048370" s="197"/>
      <c r="BC1048370" s="197"/>
      <c r="BD1048370" s="197"/>
    </row>
    <row r="1048371" spans="1:102" s="61" customFormat="1" ht="25.5" customHeight="1" thickBot="1" x14ac:dyDescent="0.25">
      <c r="A1048371" s="172" t="s">
        <v>158</v>
      </c>
      <c r="B1048371" s="260" t="s">
        <v>154</v>
      </c>
      <c r="C1048371" s="170" t="s">
        <v>349</v>
      </c>
      <c r="D1048371" s="172" t="s">
        <v>315</v>
      </c>
      <c r="E1048371" s="177" t="s">
        <v>316</v>
      </c>
      <c r="F1048371" s="177" t="s">
        <v>317</v>
      </c>
      <c r="G1048371" s="178" t="s">
        <v>352</v>
      </c>
      <c r="H1048371" s="4"/>
      <c r="I1048371" s="4"/>
      <c r="J1048371" s="4"/>
      <c r="K1048371" s="178" t="s">
        <v>25</v>
      </c>
      <c r="L1048371" s="4"/>
      <c r="M1048371" s="4"/>
      <c r="N1048371" s="4"/>
      <c r="O1048371" s="4"/>
      <c r="P1048371" s="178" t="s">
        <v>58</v>
      </c>
      <c r="Q1048371" s="4"/>
      <c r="R1048371" s="4"/>
      <c r="S1048371" s="4"/>
      <c r="T1048371" s="4"/>
      <c r="U1048371" s="4"/>
      <c r="V1048371" s="316"/>
      <c r="W1048371" s="316"/>
      <c r="X1048371" s="45" t="s">
        <v>388</v>
      </c>
      <c r="Y1048371" s="4"/>
      <c r="Z1048371" s="316"/>
      <c r="AA1048371" s="316"/>
      <c r="AB1048371" s="316"/>
      <c r="AC1048371" s="4"/>
      <c r="AD1048371" s="45" t="s">
        <v>364</v>
      </c>
      <c r="AE1048371" s="324"/>
      <c r="AF1048371" s="316"/>
      <c r="AG1048371" s="316"/>
      <c r="AH1048371" s="45" t="s">
        <v>369</v>
      </c>
      <c r="AI1048371" s="45" t="s">
        <v>368</v>
      </c>
      <c r="AJ1048371" s="324"/>
      <c r="AK1048371" s="316"/>
      <c r="AL1048371" s="316"/>
      <c r="AM1048371" s="4"/>
      <c r="AN1048371" s="4"/>
      <c r="AO1048371" s="45"/>
      <c r="AP1048371" s="4"/>
      <c r="AQ1048371" s="181" t="s">
        <v>354</v>
      </c>
      <c r="AS1048371" s="4"/>
      <c r="AT1048371" s="395" t="s">
        <v>353</v>
      </c>
      <c r="AU1048371" s="396"/>
      <c r="AV1048371" s="397"/>
      <c r="AW1048371" s="45"/>
      <c r="AX1048371" s="181" t="s">
        <v>163</v>
      </c>
      <c r="AY1048371" s="45"/>
      <c r="AZ1048371" s="204" t="s">
        <v>356</v>
      </c>
      <c r="BA1048371" s="205" t="s">
        <v>355</v>
      </c>
      <c r="BB1048371" s="206" t="s">
        <v>357</v>
      </c>
      <c r="BD1048371" s="210" t="s">
        <v>163</v>
      </c>
      <c r="BE1048371" s="211" t="s">
        <v>358</v>
      </c>
      <c r="BG1048371" s="398" t="s">
        <v>359</v>
      </c>
      <c r="BH1048371" s="399"/>
      <c r="BI1048371" s="399"/>
      <c r="BJ1048371" s="399"/>
      <c r="BK1048371" s="399"/>
      <c r="BL1048371" s="399"/>
      <c r="BM1048371" s="399"/>
      <c r="BN1048371" s="399"/>
      <c r="BO1048371" s="399"/>
      <c r="BP1048371" s="399"/>
      <c r="BQ1048371" s="399"/>
      <c r="BR1048371" s="399"/>
      <c r="BS1048371" s="399"/>
      <c r="BT1048371" s="399"/>
      <c r="BU1048371" s="399"/>
      <c r="BV1048371" s="399"/>
      <c r="BW1048371" s="399"/>
      <c r="BX1048371" s="399"/>
      <c r="BY1048371" s="399"/>
      <c r="BZ1048371" s="399"/>
      <c r="CA1048371" s="399"/>
      <c r="CB1048371" s="399"/>
      <c r="CC1048371" s="400"/>
      <c r="CE1048371" s="401" t="s">
        <v>360</v>
      </c>
      <c r="CF1048371" s="402"/>
      <c r="CG1048371" s="402"/>
      <c r="CH1048371" s="402"/>
      <c r="CI1048371" s="402"/>
      <c r="CJ1048371" s="402"/>
      <c r="CK1048371" s="402"/>
      <c r="CL1048371" s="402"/>
      <c r="CM1048371" s="402"/>
      <c r="CN1048371" s="403"/>
      <c r="CP1048371" s="404" t="s">
        <v>361</v>
      </c>
      <c r="CQ1048371" s="405"/>
      <c r="CR1048371" s="405"/>
      <c r="CS1048371" s="405"/>
      <c r="CT1048371" s="405"/>
      <c r="CU1048371" s="405"/>
      <c r="CV1048371" s="405"/>
      <c r="CW1048371" s="405"/>
      <c r="CX1048371" s="406"/>
    </row>
    <row r="1048372" spans="1:102" s="61" customFormat="1" ht="81" x14ac:dyDescent="0.2">
      <c r="A1048372" s="173" t="s">
        <v>154</v>
      </c>
      <c r="B1048372" s="261" t="s">
        <v>173</v>
      </c>
      <c r="C1048372" s="162" t="s">
        <v>223</v>
      </c>
      <c r="D1048372" s="173" t="s">
        <v>316</v>
      </c>
      <c r="E1048372" s="175" t="s">
        <v>38</v>
      </c>
      <c r="F1048372" s="175" t="s">
        <v>318</v>
      </c>
      <c r="G1048372" s="270" t="s">
        <v>116</v>
      </c>
      <c r="H1048372" s="271" t="s">
        <v>442</v>
      </c>
      <c r="I1048372" s="4"/>
      <c r="J1048372" s="4"/>
      <c r="K1048372" s="179" t="s">
        <v>150</v>
      </c>
      <c r="L1048372" s="4"/>
      <c r="M1048372" s="4"/>
      <c r="N1048372" s="4"/>
      <c r="O1048372" s="4"/>
      <c r="P1048372" s="179" t="s">
        <v>341</v>
      </c>
      <c r="Q1048372" s="4"/>
      <c r="R1048372" s="4"/>
      <c r="S1048372" s="4"/>
      <c r="T1048372" s="4"/>
      <c r="U1048372" s="4"/>
      <c r="V1048372" s="316"/>
      <c r="W1048372" s="316"/>
      <c r="X1048372" s="4" t="s">
        <v>389</v>
      </c>
      <c r="Y1048372" s="4"/>
      <c r="Z1048372" s="316"/>
      <c r="AA1048372" s="316"/>
      <c r="AB1048372" s="316"/>
      <c r="AC1048372" s="4"/>
      <c r="AD1048372" s="179" t="s">
        <v>365</v>
      </c>
      <c r="AE1048372" s="320"/>
      <c r="AF1048372" s="316"/>
      <c r="AG1048372" s="316"/>
      <c r="AH1048372" s="247" t="s">
        <v>363</v>
      </c>
      <c r="AI1048372" s="247" t="s">
        <v>370</v>
      </c>
      <c r="AJ1048372" s="320"/>
      <c r="AK1048372" s="316"/>
      <c r="AL1048372" s="316"/>
      <c r="AM1048372" s="4"/>
      <c r="AN1048372" s="4"/>
      <c r="AO1048372" s="45"/>
      <c r="AP1048372" s="4"/>
      <c r="AQ1048372" s="182" t="s">
        <v>153</v>
      </c>
      <c r="AT1048372" s="191" t="s">
        <v>88</v>
      </c>
      <c r="AU1048372" s="158" t="s">
        <v>89</v>
      </c>
      <c r="AV1048372" s="188" t="s">
        <v>90</v>
      </c>
      <c r="AW1048372" s="46"/>
      <c r="AX1048372" s="198" t="s">
        <v>219</v>
      </c>
      <c r="AZ1048372" s="207" t="s">
        <v>169</v>
      </c>
      <c r="BA1048372" s="53" t="s">
        <v>161</v>
      </c>
      <c r="BB1048372" s="201" t="s">
        <v>215</v>
      </c>
      <c r="BD1048372" s="212" t="s">
        <v>219</v>
      </c>
      <c r="BE1048372" s="213" t="s">
        <v>288</v>
      </c>
      <c r="BG1048372" s="221" t="str">
        <f>BD1048392</f>
        <v>RECTORÍA</v>
      </c>
      <c r="BH1048372" s="219" t="s">
        <v>461</v>
      </c>
      <c r="BI1048372" s="219" t="s">
        <v>475</v>
      </c>
      <c r="BJ1048372" s="219" t="s">
        <v>201</v>
      </c>
      <c r="BK1048372" s="220" t="s">
        <v>222</v>
      </c>
      <c r="BL1048372" s="219" t="s">
        <v>200</v>
      </c>
      <c r="BM1048372" s="220" t="s">
        <v>221</v>
      </c>
      <c r="BN1048372" s="219" t="s">
        <v>166</v>
      </c>
      <c r="BO1048372" s="219" t="s">
        <v>198</v>
      </c>
      <c r="BP1048372" s="219" t="s">
        <v>205</v>
      </c>
      <c r="BQ1048372" s="219" t="s">
        <v>197</v>
      </c>
      <c r="BR1048372" s="219" t="s">
        <v>199</v>
      </c>
      <c r="BS1048372" s="219" t="s">
        <v>460</v>
      </c>
      <c r="BT1048372" s="219" t="s">
        <v>202</v>
      </c>
      <c r="BU1048372" s="220" t="s">
        <v>220</v>
      </c>
      <c r="BV1048372" s="219" t="s">
        <v>204</v>
      </c>
      <c r="BW1048372" s="219" t="s">
        <v>203</v>
      </c>
      <c r="BX1048372" s="220" t="s">
        <v>218</v>
      </c>
      <c r="BY1048372" s="219" t="s">
        <v>459</v>
      </c>
      <c r="BZ1048372" s="220" t="s">
        <v>219</v>
      </c>
      <c r="CA1048372" s="219" t="s">
        <v>476</v>
      </c>
      <c r="CB1048372" s="157" t="s">
        <v>458</v>
      </c>
      <c r="CC1048372" s="232" t="s">
        <v>477</v>
      </c>
      <c r="CE1048372" s="233" t="s">
        <v>217</v>
      </c>
      <c r="CF1048372" s="234" t="s">
        <v>216</v>
      </c>
      <c r="CG1048372" s="235" t="s">
        <v>211</v>
      </c>
      <c r="CH1048372" s="235" t="s">
        <v>212</v>
      </c>
      <c r="CI1048372" s="235" t="s">
        <v>213</v>
      </c>
      <c r="CJ1048372" s="235" t="s">
        <v>207</v>
      </c>
      <c r="CK1048372" s="235" t="s">
        <v>512</v>
      </c>
      <c r="CL1048372" s="235" t="s">
        <v>209</v>
      </c>
      <c r="CM1048372" s="235" t="s">
        <v>208</v>
      </c>
      <c r="CN1048372" s="236" t="s">
        <v>210</v>
      </c>
      <c r="CP1048372" s="238" t="s">
        <v>344</v>
      </c>
      <c r="CQ1048372" s="235" t="s">
        <v>292</v>
      </c>
      <c r="CR1048372" s="235" t="s">
        <v>295</v>
      </c>
      <c r="CS1048372" s="235" t="s">
        <v>293</v>
      </c>
      <c r="CT1048372" s="235" t="s">
        <v>291</v>
      </c>
      <c r="CU1048372" s="235" t="s">
        <v>302</v>
      </c>
      <c r="CV1048372" s="235" t="s">
        <v>300</v>
      </c>
      <c r="CW1048372" s="235" t="s">
        <v>303</v>
      </c>
      <c r="CX1048372" s="239" t="s">
        <v>343</v>
      </c>
    </row>
    <row r="1048373" spans="1:102" s="61" customFormat="1" ht="105.75" thickBot="1" x14ac:dyDescent="0.25">
      <c r="A1048373" s="173" t="s">
        <v>159</v>
      </c>
      <c r="B1048373" s="261" t="s">
        <v>155</v>
      </c>
      <c r="C1048373" s="163" t="s">
        <v>224</v>
      </c>
      <c r="D1048373" s="174" t="s">
        <v>317</v>
      </c>
      <c r="E1048373" s="175" t="s">
        <v>37</v>
      </c>
      <c r="F1048373" s="175" t="s">
        <v>41</v>
      </c>
      <c r="G1048373" s="270" t="s">
        <v>112</v>
      </c>
      <c r="H1048373" s="179" t="s">
        <v>443</v>
      </c>
      <c r="I1048373" s="4"/>
      <c r="J1048373" s="4"/>
      <c r="K1048373" s="179" t="s">
        <v>151</v>
      </c>
      <c r="L1048373" s="4"/>
      <c r="M1048373" s="4"/>
      <c r="N1048373" s="4"/>
      <c r="O1048373" s="4"/>
      <c r="P1048373" s="179" t="s">
        <v>464</v>
      </c>
      <c r="Q1048373" s="4"/>
      <c r="R1048373" s="4"/>
      <c r="S1048373" s="4"/>
      <c r="T1048373" s="4"/>
      <c r="U1048373" s="4"/>
      <c r="V1048373" s="316"/>
      <c r="W1048373" s="316"/>
      <c r="X1048373" s="4" t="s">
        <v>390</v>
      </c>
      <c r="Y1048373" s="4"/>
      <c r="Z1048373" s="316"/>
      <c r="AA1048373" s="316"/>
      <c r="AB1048373" s="316"/>
      <c r="AC1048373" s="4"/>
      <c r="AD1048373" s="179" t="s">
        <v>366</v>
      </c>
      <c r="AE1048373" s="320"/>
      <c r="AF1048373" s="316"/>
      <c r="AG1048373" s="316"/>
      <c r="AH1048373" s="183" t="s">
        <v>367</v>
      </c>
      <c r="AI1048373" s="182" t="s">
        <v>371</v>
      </c>
      <c r="AJ1048373" s="320"/>
      <c r="AK1048373" s="316"/>
      <c r="AL1048373" s="316"/>
      <c r="AM1048373" s="4"/>
      <c r="AN1048373" s="4"/>
      <c r="AO1048373" s="45"/>
      <c r="AP1048373" s="4"/>
      <c r="AQ1048373" s="182" t="s">
        <v>89</v>
      </c>
      <c r="AT1048373" s="192" t="s">
        <v>91</v>
      </c>
      <c r="AU1048373" s="120" t="s">
        <v>92</v>
      </c>
      <c r="AV1048373" s="186" t="s">
        <v>93</v>
      </c>
      <c r="AW1048373" s="46"/>
      <c r="AX1048373" s="199" t="s">
        <v>206</v>
      </c>
      <c r="AZ1048373" s="207" t="s">
        <v>170</v>
      </c>
      <c r="BA1048373" s="53" t="s">
        <v>283</v>
      </c>
      <c r="BB1048373" s="201" t="s">
        <v>312</v>
      </c>
      <c r="BD1048373" s="214" t="s">
        <v>206</v>
      </c>
      <c r="BE1048373" s="213" t="s">
        <v>190</v>
      </c>
      <c r="BG1048373" s="222" t="s">
        <v>173</v>
      </c>
      <c r="BH1048373" s="189" t="s">
        <v>171</v>
      </c>
      <c r="BI1048373" s="189" t="s">
        <v>171</v>
      </c>
      <c r="BJ1048373" s="189" t="s">
        <v>173</v>
      </c>
      <c r="BK1048373" s="189" t="s">
        <v>174</v>
      </c>
      <c r="BL1048373" s="189" t="s">
        <v>173</v>
      </c>
      <c r="BM1048373" s="189" t="s">
        <v>155</v>
      </c>
      <c r="BN1048373" s="189" t="s">
        <v>173</v>
      </c>
      <c r="BO1048373" s="189" t="s">
        <v>156</v>
      </c>
      <c r="BP1048373" s="189" t="s">
        <v>175</v>
      </c>
      <c r="BQ1048373" s="189" t="s">
        <v>175</v>
      </c>
      <c r="BR1048373" s="189" t="s">
        <v>171</v>
      </c>
      <c r="BS1048373" s="189" t="s">
        <v>171</v>
      </c>
      <c r="BT1048373" s="189" t="s">
        <v>171</v>
      </c>
      <c r="BU1048373" s="189" t="s">
        <v>171</v>
      </c>
      <c r="BV1048373" s="189" t="s">
        <v>171</v>
      </c>
      <c r="BW1048373" s="189" t="s">
        <v>171</v>
      </c>
      <c r="BX1048373" s="189" t="s">
        <v>171</v>
      </c>
      <c r="BY1048373" s="189" t="s">
        <v>176</v>
      </c>
      <c r="BZ1048373" s="189" t="s">
        <v>155</v>
      </c>
      <c r="CA1048373" s="189" t="s">
        <v>155</v>
      </c>
      <c r="CB1048373" s="229" t="s">
        <v>155</v>
      </c>
      <c r="CC1048373" s="213" t="s">
        <v>176</v>
      </c>
      <c r="CE1048373" s="222" t="s">
        <v>155</v>
      </c>
      <c r="CF1048373" s="189" t="s">
        <v>155</v>
      </c>
      <c r="CG1048373" s="189" t="s">
        <v>155</v>
      </c>
      <c r="CH1048373" s="189" t="s">
        <v>155</v>
      </c>
      <c r="CI1048373" s="189" t="s">
        <v>155</v>
      </c>
      <c r="CJ1048373" s="189" t="s">
        <v>155</v>
      </c>
      <c r="CK1048373" s="189" t="s">
        <v>155</v>
      </c>
      <c r="CL1048373" s="189" t="s">
        <v>155</v>
      </c>
      <c r="CM1048373" s="189" t="s">
        <v>155</v>
      </c>
      <c r="CN1048373" s="213" t="s">
        <v>155</v>
      </c>
      <c r="CP1048373" s="237" t="s">
        <v>177</v>
      </c>
      <c r="CQ1048373" s="227" t="s">
        <v>177</v>
      </c>
      <c r="CR1048373" s="227" t="s">
        <v>177</v>
      </c>
      <c r="CS1048373" s="227" t="s">
        <v>177</v>
      </c>
      <c r="CT1048373" s="227" t="s">
        <v>177</v>
      </c>
      <c r="CU1048373" s="227" t="s">
        <v>177</v>
      </c>
      <c r="CV1048373" s="227" t="s">
        <v>177</v>
      </c>
      <c r="CW1048373" s="227" t="s">
        <v>177</v>
      </c>
      <c r="CX1048373" s="218" t="s">
        <v>177</v>
      </c>
    </row>
    <row r="1048374" spans="1:102" ht="120.75" thickBot="1" x14ac:dyDescent="0.25">
      <c r="A1048374" s="174" t="s">
        <v>441</v>
      </c>
      <c r="B1048374" s="261" t="s">
        <v>174</v>
      </c>
      <c r="C1048374" s="163" t="s">
        <v>225</v>
      </c>
      <c r="E1048374" s="175" t="s">
        <v>266</v>
      </c>
      <c r="F1048374" s="175" t="s">
        <v>265</v>
      </c>
      <c r="G1048374" s="270" t="s">
        <v>144</v>
      </c>
      <c r="H1048374" s="180" t="s">
        <v>463</v>
      </c>
      <c r="K1048374" s="179" t="s">
        <v>106</v>
      </c>
      <c r="P1048374" s="190" t="s">
        <v>392</v>
      </c>
      <c r="X1048374" s="4" t="s">
        <v>391</v>
      </c>
      <c r="AD1048374" s="120"/>
      <c r="AE1048374" s="320"/>
      <c r="AI1048374" s="182" t="s">
        <v>372</v>
      </c>
      <c r="AJ1048374" s="320"/>
      <c r="AQ1048374" s="183" t="s">
        <v>90</v>
      </c>
      <c r="AS1048374" s="61"/>
      <c r="AT1048374" s="192"/>
      <c r="AU1048374" s="120" t="s">
        <v>94</v>
      </c>
      <c r="AV1048374" s="186" t="s">
        <v>92</v>
      </c>
      <c r="AW1048374" s="46"/>
      <c r="AX1048374" s="199" t="s">
        <v>461</v>
      </c>
      <c r="AZ1048374" s="207" t="s">
        <v>156</v>
      </c>
      <c r="BA1048374" s="53" t="s">
        <v>285</v>
      </c>
      <c r="BB1048374" s="201" t="s">
        <v>307</v>
      </c>
      <c r="BD1048374" s="214" t="s">
        <v>205</v>
      </c>
      <c r="BE1048374" s="213" t="s">
        <v>188</v>
      </c>
      <c r="BG1048374" s="223"/>
      <c r="BH1048374" s="171"/>
      <c r="BI1048374" s="171"/>
      <c r="BJ1048374" s="189" t="s">
        <v>171</v>
      </c>
      <c r="BK1048374" s="189" t="s">
        <v>177</v>
      </c>
      <c r="BL1048374" s="189" t="s">
        <v>155</v>
      </c>
      <c r="BM1048374" s="189" t="s">
        <v>168</v>
      </c>
      <c r="BN1048374" s="189" t="s">
        <v>171</v>
      </c>
      <c r="BO1048374" s="171"/>
      <c r="BP1048374" s="189"/>
      <c r="BQ1048374" s="189"/>
      <c r="BR1048374" s="189"/>
      <c r="BS1048374" s="189"/>
      <c r="BT1048374" s="171"/>
      <c r="BU1048374" s="171"/>
      <c r="BV1048374" s="189" t="s">
        <v>168</v>
      </c>
      <c r="BW1048374" s="189" t="s">
        <v>175</v>
      </c>
      <c r="BX1048374" s="171"/>
      <c r="BY1048374" s="171"/>
      <c r="BZ1048374" s="171"/>
      <c r="CA1048374" s="171"/>
      <c r="CB1048374" s="230"/>
      <c r="CC1048374" s="224"/>
      <c r="CE1048374" s="222" t="s">
        <v>174</v>
      </c>
      <c r="CF1048374" s="189" t="s">
        <v>174</v>
      </c>
      <c r="CG1048374" s="189" t="s">
        <v>174</v>
      </c>
      <c r="CH1048374" s="189" t="s">
        <v>174</v>
      </c>
      <c r="CI1048374" s="189" t="s">
        <v>174</v>
      </c>
      <c r="CJ1048374" s="189" t="s">
        <v>174</v>
      </c>
      <c r="CK1048374" s="189" t="s">
        <v>174</v>
      </c>
      <c r="CL1048374" s="189" t="s">
        <v>174</v>
      </c>
      <c r="CM1048374" s="189" t="s">
        <v>174</v>
      </c>
      <c r="CN1048374" s="213" t="s">
        <v>174</v>
      </c>
    </row>
    <row r="1048375" spans="1:102" ht="75" x14ac:dyDescent="0.2">
      <c r="B1048375" s="160" t="s">
        <v>177</v>
      </c>
      <c r="C1048375" s="163" t="s">
        <v>226</v>
      </c>
      <c r="E1048375" s="175" t="s">
        <v>36</v>
      </c>
      <c r="F1048375" s="175" t="s">
        <v>40</v>
      </c>
      <c r="G1048375" s="179" t="s">
        <v>113</v>
      </c>
      <c r="K1048375" s="179" t="s">
        <v>152</v>
      </c>
      <c r="P1048375" s="179" t="s">
        <v>385</v>
      </c>
      <c r="AD1048375" s="120"/>
      <c r="AE1048375" s="320"/>
      <c r="AI1048375" s="182" t="s">
        <v>373</v>
      </c>
      <c r="AJ1048375" s="320"/>
      <c r="AQ1048375" s="61"/>
      <c r="AS1048375" s="61"/>
      <c r="AT1048375" s="192"/>
      <c r="AU1048375" s="120" t="s">
        <v>95</v>
      </c>
      <c r="AV1048375" s="186" t="s">
        <v>94</v>
      </c>
      <c r="AW1048375" s="46"/>
      <c r="AX1048375" s="199" t="s">
        <v>205</v>
      </c>
      <c r="AZ1048375" s="207" t="s">
        <v>167</v>
      </c>
      <c r="BA1048375" s="53" t="s">
        <v>286</v>
      </c>
      <c r="BB1048375" s="201" t="s">
        <v>308</v>
      </c>
      <c r="BD1048375" s="214" t="s">
        <v>197</v>
      </c>
      <c r="BE1048375" s="213" t="s">
        <v>179</v>
      </c>
      <c r="BG1048375" s="223"/>
      <c r="BH1048375" s="171"/>
      <c r="BI1048375" s="171"/>
      <c r="BJ1048375" s="189" t="s">
        <v>177</v>
      </c>
      <c r="BK1048375" s="189" t="s">
        <v>155</v>
      </c>
      <c r="BL1048375" s="189" t="s">
        <v>157</v>
      </c>
      <c r="BM1048375" s="171"/>
      <c r="BN1048375" s="189" t="s">
        <v>176</v>
      </c>
      <c r="BO1048375" s="171"/>
      <c r="BP1048375" s="171"/>
      <c r="BQ1048375" s="171"/>
      <c r="BR1048375" s="171"/>
      <c r="BS1048375" s="171"/>
      <c r="BT1048375" s="171"/>
      <c r="BU1048375" s="171"/>
      <c r="BV1048375" s="171"/>
      <c r="BW1048375" s="171"/>
      <c r="BX1048375" s="171"/>
      <c r="BY1048375" s="171"/>
      <c r="BZ1048375" s="171"/>
      <c r="CA1048375" s="171"/>
      <c r="CB1048375" s="230"/>
      <c r="CC1048375" s="224"/>
      <c r="CE1048375" s="222" t="s">
        <v>177</v>
      </c>
      <c r="CF1048375" s="189" t="s">
        <v>177</v>
      </c>
      <c r="CG1048375" s="189" t="s">
        <v>177</v>
      </c>
      <c r="CH1048375" s="189" t="s">
        <v>177</v>
      </c>
      <c r="CI1048375" s="189" t="s">
        <v>177</v>
      </c>
      <c r="CJ1048375" s="189" t="s">
        <v>177</v>
      </c>
      <c r="CK1048375" s="189" t="s">
        <v>177</v>
      </c>
      <c r="CL1048375" s="189" t="s">
        <v>177</v>
      </c>
      <c r="CM1048375" s="189" t="s">
        <v>177</v>
      </c>
      <c r="CN1048375" s="213" t="s">
        <v>177</v>
      </c>
    </row>
    <row r="1048376" spans="1:102" ht="77.25" thickBot="1" x14ac:dyDescent="0.25">
      <c r="B1048376" s="160" t="s">
        <v>171</v>
      </c>
      <c r="C1048376" s="162" t="s">
        <v>227</v>
      </c>
      <c r="E1048376" s="175" t="s">
        <v>35</v>
      </c>
      <c r="F1048376" s="175" t="s">
        <v>39</v>
      </c>
      <c r="G1048376" s="179" t="s">
        <v>147</v>
      </c>
      <c r="K1048376" s="180" t="s">
        <v>129</v>
      </c>
      <c r="P1048376" s="180" t="s">
        <v>386</v>
      </c>
      <c r="AI1048376" s="182" t="s">
        <v>374</v>
      </c>
      <c r="AJ1048376" s="320"/>
      <c r="AQ1048376" s="61"/>
      <c r="AS1048376" s="61"/>
      <c r="AT1048376" s="193"/>
      <c r="AU1048376" s="194"/>
      <c r="AV1048376" s="187" t="s">
        <v>95</v>
      </c>
      <c r="AW1048376" s="46"/>
      <c r="AX1048376" s="199" t="s">
        <v>197</v>
      </c>
      <c r="AZ1048376" s="207" t="s">
        <v>332</v>
      </c>
      <c r="BA1048376" s="53" t="s">
        <v>162</v>
      </c>
      <c r="BB1048376" s="201" t="s">
        <v>311</v>
      </c>
      <c r="BD1048376" s="215" t="s">
        <v>217</v>
      </c>
      <c r="BE1048376" s="216" t="s">
        <v>345</v>
      </c>
      <c r="BG1048376" s="223"/>
      <c r="BH1048376" s="171"/>
      <c r="BI1048376" s="171"/>
      <c r="BJ1048376" s="189" t="s">
        <v>168</v>
      </c>
      <c r="BK1048376" s="189" t="s">
        <v>176</v>
      </c>
      <c r="BL1048376" s="189" t="s">
        <v>176</v>
      </c>
      <c r="BM1048376" s="171"/>
      <c r="BN1048376" s="171"/>
      <c r="BO1048376" s="171"/>
      <c r="BP1048376" s="171"/>
      <c r="BQ1048376" s="171"/>
      <c r="BR1048376" s="171"/>
      <c r="BS1048376" s="171"/>
      <c r="BT1048376" s="171"/>
      <c r="BU1048376" s="171"/>
      <c r="BV1048376" s="171"/>
      <c r="BW1048376" s="171"/>
      <c r="BX1048376" s="171"/>
      <c r="BY1048376" s="171"/>
      <c r="BZ1048376" s="171"/>
      <c r="CA1048376" s="171"/>
      <c r="CB1048376" s="230"/>
      <c r="CC1048376" s="224"/>
      <c r="CE1048376" s="237" t="s">
        <v>171</v>
      </c>
      <c r="CF1048376" s="227" t="s">
        <v>171</v>
      </c>
      <c r="CG1048376" s="227" t="s">
        <v>171</v>
      </c>
      <c r="CH1048376" s="227" t="s">
        <v>171</v>
      </c>
      <c r="CI1048376" s="227" t="s">
        <v>171</v>
      </c>
      <c r="CJ1048376" s="227" t="s">
        <v>171</v>
      </c>
      <c r="CK1048376" s="227" t="s">
        <v>171</v>
      </c>
      <c r="CL1048376" s="227" t="s">
        <v>171</v>
      </c>
      <c r="CM1048376" s="227" t="s">
        <v>171</v>
      </c>
      <c r="CN1048376" s="218" t="s">
        <v>171</v>
      </c>
    </row>
    <row r="1048377" spans="1:102" ht="68.25" thickBot="1" x14ac:dyDescent="0.25">
      <c r="B1048377" s="160" t="s">
        <v>175</v>
      </c>
      <c r="C1048377" s="162" t="s">
        <v>230</v>
      </c>
      <c r="E1048377" s="176" t="s">
        <v>34</v>
      </c>
      <c r="F1048377" s="176" t="s">
        <v>264</v>
      </c>
      <c r="G1048377" s="179" t="s">
        <v>109</v>
      </c>
      <c r="AI1048377" s="182" t="s">
        <v>375</v>
      </c>
      <c r="AJ1048377" s="320"/>
      <c r="AQ1048377" s="61"/>
      <c r="AS1048377" s="61"/>
      <c r="AX1048377" s="198" t="s">
        <v>217</v>
      </c>
      <c r="AZ1048377" s="207" t="s">
        <v>168</v>
      </c>
      <c r="BA1048377" s="53" t="s">
        <v>186</v>
      </c>
      <c r="BB1048377" s="202" t="s">
        <v>310</v>
      </c>
      <c r="BD1048377" s="212" t="s">
        <v>216</v>
      </c>
      <c r="BE1048377" s="213" t="s">
        <v>193</v>
      </c>
      <c r="BG1048377" s="225"/>
      <c r="BH1048377" s="226"/>
      <c r="BI1048377" s="226"/>
      <c r="BJ1048377" s="227" t="s">
        <v>175</v>
      </c>
      <c r="BK1048377" s="226"/>
      <c r="BL1048377" s="227" t="s">
        <v>168</v>
      </c>
      <c r="BM1048377" s="226"/>
      <c r="BN1048377" s="226"/>
      <c r="BO1048377" s="226"/>
      <c r="BP1048377" s="226"/>
      <c r="BQ1048377" s="226"/>
      <c r="BR1048377" s="226"/>
      <c r="BS1048377" s="226"/>
      <c r="BT1048377" s="226"/>
      <c r="BU1048377" s="226"/>
      <c r="BV1048377" s="226"/>
      <c r="BW1048377" s="226"/>
      <c r="BX1048377" s="226"/>
      <c r="BY1048377" s="226"/>
      <c r="BZ1048377" s="226"/>
      <c r="CA1048377" s="226"/>
      <c r="CB1048377" s="231"/>
      <c r="CC1048377" s="228"/>
    </row>
    <row r="1048378" spans="1:102" ht="128.25" thickBot="1" x14ac:dyDescent="0.25">
      <c r="B1048378" s="160" t="s">
        <v>176</v>
      </c>
      <c r="C1048378" s="162" t="s">
        <v>231</v>
      </c>
      <c r="G1048378" s="179" t="s">
        <v>111</v>
      </c>
      <c r="H1048378" s="384" t="s">
        <v>26</v>
      </c>
      <c r="I1048378" s="385"/>
      <c r="J1048378" s="385"/>
      <c r="K1048378" s="385"/>
      <c r="L1048378" s="385"/>
      <c r="M1048378" s="385"/>
      <c r="N1048378" s="385"/>
      <c r="O1048378" s="385"/>
      <c r="P1048378" s="385"/>
      <c r="Q1048378" s="385"/>
      <c r="R1048378" s="385"/>
      <c r="S1048378" s="385"/>
      <c r="T1048378" s="385"/>
      <c r="U1048378" s="385"/>
      <c r="V1048378" s="385"/>
      <c r="W1048378" s="385"/>
      <c r="X1048378" s="385"/>
      <c r="Y1048378" s="385"/>
      <c r="Z1048378" s="385"/>
      <c r="AA1048378" s="385"/>
      <c r="AB1048378" s="385"/>
      <c r="AC1048378" s="385"/>
      <c r="AD1048378" s="386"/>
      <c r="AE1048378" s="325"/>
      <c r="AF1048378" s="326"/>
      <c r="AG1048378" s="326"/>
      <c r="AH1048378" s="246"/>
      <c r="AI1048378" s="248" t="s">
        <v>376</v>
      </c>
      <c r="AJ1048378" s="329"/>
      <c r="AK1048378" s="326"/>
      <c r="AL1048378" s="326"/>
      <c r="AM1048378" s="246"/>
      <c r="AN1048378" s="246"/>
      <c r="AP1048378" s="246"/>
      <c r="AQ1048378" s="246"/>
      <c r="AS1048378" s="61"/>
      <c r="AX1048378" s="198" t="s">
        <v>216</v>
      </c>
      <c r="AZ1048378" s="208" t="s">
        <v>172</v>
      </c>
      <c r="BA1048378" s="209" t="s">
        <v>185</v>
      </c>
      <c r="BB1048378" s="203" t="s">
        <v>309</v>
      </c>
      <c r="BD1048378" s="214" t="s">
        <v>211</v>
      </c>
      <c r="BE1048378" s="213" t="s">
        <v>194</v>
      </c>
      <c r="BL1048378" s="1"/>
    </row>
    <row r="1048379" spans="1:102" ht="64.5" thickBot="1" x14ac:dyDescent="0.25">
      <c r="B1048379" s="160" t="s">
        <v>156</v>
      </c>
      <c r="C1048379" s="162" t="s">
        <v>229</v>
      </c>
      <c r="G1048379" s="179" t="s">
        <v>110</v>
      </c>
      <c r="H1048379" s="185" t="s">
        <v>116</v>
      </c>
      <c r="I1048379" s="185" t="s">
        <v>112</v>
      </c>
      <c r="J1048379" s="185" t="s">
        <v>144</v>
      </c>
      <c r="K1048379" s="185" t="s">
        <v>113</v>
      </c>
      <c r="L1048379" s="185" t="s">
        <v>147</v>
      </c>
      <c r="M1048379" s="188" t="s">
        <v>109</v>
      </c>
      <c r="N1048379" s="45"/>
      <c r="O1048379" s="185" t="s">
        <v>111</v>
      </c>
      <c r="P1048379" s="185" t="s">
        <v>110</v>
      </c>
      <c r="Q1048379" s="185" t="s">
        <v>115</v>
      </c>
      <c r="T1048379" s="185" t="s">
        <v>107</v>
      </c>
      <c r="U1048379" s="158"/>
      <c r="V1048379" s="319"/>
      <c r="W1048379" s="319"/>
      <c r="X1048379" s="158"/>
      <c r="Y1048379" s="158"/>
      <c r="Z1048379" s="319"/>
      <c r="AC1048379" s="185" t="s">
        <v>148</v>
      </c>
      <c r="AD1048379" s="185" t="s">
        <v>42</v>
      </c>
      <c r="AE1048379" s="319"/>
      <c r="AF1048379" s="321"/>
      <c r="AG1048379" s="321"/>
      <c r="AH1048379" s="61"/>
      <c r="AI1048379" s="182" t="s">
        <v>377</v>
      </c>
      <c r="AJ1048379" s="320"/>
      <c r="AS1048379" s="61"/>
      <c r="AU1048379" s="57"/>
      <c r="AV1048379" s="57"/>
      <c r="AW1048379" s="57"/>
      <c r="AX1048379" s="199" t="s">
        <v>211</v>
      </c>
      <c r="AY1048379" s="57"/>
      <c r="AZ1048379" s="57"/>
      <c r="BA1048379" s="57"/>
      <c r="BB1048379" s="57"/>
      <c r="BC1048379" s="57"/>
      <c r="BD1048379" s="214" t="s">
        <v>212</v>
      </c>
      <c r="BE1048379" s="213" t="s">
        <v>348</v>
      </c>
    </row>
    <row r="1048380" spans="1:102" ht="102.75" thickBot="1" x14ac:dyDescent="0.25">
      <c r="B1048380" s="160" t="s">
        <v>157</v>
      </c>
      <c r="C1048380" s="162" t="s">
        <v>488</v>
      </c>
      <c r="G1048380" s="179" t="s">
        <v>115</v>
      </c>
      <c r="H1048380" s="184" t="s">
        <v>141</v>
      </c>
      <c r="I1048380" s="182" t="s">
        <v>141</v>
      </c>
      <c r="J1048380" s="182" t="s">
        <v>141</v>
      </c>
      <c r="K1048380" s="182" t="s">
        <v>141</v>
      </c>
      <c r="L1048380" s="184" t="s">
        <v>141</v>
      </c>
      <c r="M1048380" s="186" t="s">
        <v>141</v>
      </c>
      <c r="O1048380" s="182" t="s">
        <v>141</v>
      </c>
      <c r="P1048380" s="184" t="s">
        <v>141</v>
      </c>
      <c r="Q1048380" s="182" t="s">
        <v>141</v>
      </c>
      <c r="T1048380" s="182" t="s">
        <v>141</v>
      </c>
      <c r="U1048380" s="120"/>
      <c r="V1048380" s="320"/>
      <c r="W1048380" s="320"/>
      <c r="X1048380" s="120"/>
      <c r="Y1048380" s="120"/>
      <c r="Z1048380" s="320"/>
      <c r="AC1048380" s="184" t="s">
        <v>141</v>
      </c>
      <c r="AD1048380" s="182" t="s">
        <v>141</v>
      </c>
      <c r="AE1048380" s="320"/>
      <c r="AF1048380" s="321"/>
      <c r="AG1048380" s="321"/>
      <c r="AH1048380" s="61"/>
      <c r="AI1048380" s="183" t="s">
        <v>378</v>
      </c>
      <c r="AJ1048380" s="320"/>
      <c r="AS1048380" s="61"/>
      <c r="AU1048380" s="57"/>
      <c r="AX1048380" s="199" t="s">
        <v>212</v>
      </c>
      <c r="AZ1048380" s="495" t="s">
        <v>441</v>
      </c>
      <c r="BA1048380" s="496"/>
      <c r="BD1048380" s="214" t="s">
        <v>213</v>
      </c>
      <c r="BE1048380" s="213" t="s">
        <v>289</v>
      </c>
      <c r="CD1048380" s="61"/>
    </row>
    <row r="1048381" spans="1:102" ht="64.5" thickBot="1" x14ac:dyDescent="0.25">
      <c r="B1048381" s="161" t="s">
        <v>168</v>
      </c>
      <c r="C1048381" s="164" t="s">
        <v>228</v>
      </c>
      <c r="G1048381" s="179" t="s">
        <v>107</v>
      </c>
      <c r="H1048381" s="182" t="s">
        <v>145</v>
      </c>
      <c r="I1048381" s="182" t="s">
        <v>145</v>
      </c>
      <c r="J1048381" s="182" t="s">
        <v>145</v>
      </c>
      <c r="K1048381" s="182" t="s">
        <v>145</v>
      </c>
      <c r="L1048381" s="182" t="s">
        <v>145</v>
      </c>
      <c r="M1048381" s="186" t="s">
        <v>145</v>
      </c>
      <c r="O1048381" s="182" t="s">
        <v>145</v>
      </c>
      <c r="P1048381" s="182" t="s">
        <v>145</v>
      </c>
      <c r="Q1048381" s="182" t="s">
        <v>142</v>
      </c>
      <c r="T1048381" s="182" t="s">
        <v>145</v>
      </c>
      <c r="U1048381" s="120"/>
      <c r="V1048381" s="320"/>
      <c r="W1048381" s="320"/>
      <c r="X1048381" s="120"/>
      <c r="Y1048381" s="120"/>
      <c r="Z1048381" s="320"/>
      <c r="AC1048381" s="182" t="s">
        <v>145</v>
      </c>
      <c r="AD1048381" s="182" t="s">
        <v>145</v>
      </c>
      <c r="AE1048381" s="320"/>
      <c r="AF1048381" s="321"/>
      <c r="AG1048381" s="321"/>
      <c r="AH1048381" s="61"/>
      <c r="AS1048381" s="61"/>
      <c r="AX1048381" s="199" t="s">
        <v>213</v>
      </c>
      <c r="AZ1048381" s="262" t="s">
        <v>303</v>
      </c>
      <c r="BA1048381" s="263" t="s">
        <v>301</v>
      </c>
      <c r="BD1048381" s="214" t="s">
        <v>207</v>
      </c>
      <c r="BE1048381" s="213" t="s">
        <v>347</v>
      </c>
    </row>
    <row r="1048382" spans="1:102" ht="39" thickBot="1" x14ac:dyDescent="0.25">
      <c r="B1048382" s="120"/>
      <c r="C1048382" s="120"/>
      <c r="G1048382" s="179" t="s">
        <v>148</v>
      </c>
      <c r="H1048382" s="182" t="s">
        <v>142</v>
      </c>
      <c r="I1048382" s="182" t="s">
        <v>142</v>
      </c>
      <c r="J1048382" s="183" t="s">
        <v>142</v>
      </c>
      <c r="K1048382" s="182" t="s">
        <v>142</v>
      </c>
      <c r="L1048382" s="182" t="s">
        <v>142</v>
      </c>
      <c r="M1048382" s="186" t="s">
        <v>142</v>
      </c>
      <c r="O1048382" s="182" t="s">
        <v>142</v>
      </c>
      <c r="P1048382" s="182" t="s">
        <v>142</v>
      </c>
      <c r="Q1048382" s="183" t="s">
        <v>143</v>
      </c>
      <c r="T1048382" s="182" t="s">
        <v>142</v>
      </c>
      <c r="U1048382" s="120"/>
      <c r="V1048382" s="320"/>
      <c r="W1048382" s="320"/>
      <c r="X1048382" s="120"/>
      <c r="Y1048382" s="120"/>
      <c r="Z1048382" s="320"/>
      <c r="AC1048382" s="182" t="s">
        <v>142</v>
      </c>
      <c r="AD1048382" s="182" t="s">
        <v>142</v>
      </c>
      <c r="AE1048382" s="320"/>
      <c r="AF1048382" s="321"/>
      <c r="AG1048382" s="321"/>
      <c r="AH1048382" s="61"/>
      <c r="AS1048382" s="61"/>
      <c r="AX1048382" s="199" t="s">
        <v>207</v>
      </c>
      <c r="AZ1048382" s="214" t="s">
        <v>292</v>
      </c>
      <c r="BA1048382" s="213" t="s">
        <v>290</v>
      </c>
      <c r="BD1048382" s="214" t="s">
        <v>512</v>
      </c>
      <c r="BE1048382" s="213" t="s">
        <v>191</v>
      </c>
    </row>
    <row r="1048383" spans="1:102" ht="57" thickBot="1" x14ac:dyDescent="0.25">
      <c r="B1048383" s="168" t="s">
        <v>350</v>
      </c>
      <c r="C1048383" s="169" t="s">
        <v>351</v>
      </c>
      <c r="G1048383" s="180" t="s">
        <v>149</v>
      </c>
      <c r="H1048383" s="182" t="s">
        <v>146</v>
      </c>
      <c r="I1048383" s="182" t="s">
        <v>146</v>
      </c>
      <c r="J1048383" s="61"/>
      <c r="K1048383" s="182" t="s">
        <v>146</v>
      </c>
      <c r="M1048383" s="186" t="s">
        <v>146</v>
      </c>
      <c r="O1048383" s="182" t="s">
        <v>146</v>
      </c>
      <c r="P1048383" s="182" t="s">
        <v>146</v>
      </c>
      <c r="T1048383" s="182" t="s">
        <v>146</v>
      </c>
      <c r="U1048383" s="120"/>
      <c r="V1048383" s="320"/>
      <c r="W1048383" s="320"/>
      <c r="X1048383" s="120"/>
      <c r="Y1048383" s="120"/>
      <c r="Z1048383" s="320"/>
      <c r="AC1048383" s="182" t="s">
        <v>146</v>
      </c>
      <c r="AD1048383" s="182" t="s">
        <v>146</v>
      </c>
      <c r="AE1048383" s="320"/>
      <c r="AF1048383" s="321"/>
      <c r="AG1048383" s="321"/>
      <c r="AH1048383" s="61"/>
      <c r="AS1048383" s="61"/>
      <c r="AX1048383" s="199" t="s">
        <v>512</v>
      </c>
      <c r="AZ1048383" s="214" t="s">
        <v>295</v>
      </c>
      <c r="BA1048383" s="213" t="s">
        <v>296</v>
      </c>
      <c r="BD1048383" s="214" t="s">
        <v>209</v>
      </c>
      <c r="BE1048383" s="213" t="s">
        <v>214</v>
      </c>
      <c r="BF1048383" s="61"/>
      <c r="CD1048383" s="61"/>
    </row>
    <row r="1048384" spans="1:102" ht="57" thickBot="1" x14ac:dyDescent="0.25">
      <c r="B1048384" s="159" t="s">
        <v>167</v>
      </c>
      <c r="C1048384" s="165" t="s">
        <v>233</v>
      </c>
      <c r="H1048384" s="183" t="s">
        <v>143</v>
      </c>
      <c r="I1048384" s="183" t="s">
        <v>143</v>
      </c>
      <c r="J1048384" s="61"/>
      <c r="K1048384" s="183" t="s">
        <v>143</v>
      </c>
      <c r="M1048384" s="187" t="s">
        <v>143</v>
      </c>
      <c r="O1048384" s="183" t="s">
        <v>143</v>
      </c>
      <c r="P1048384" s="183" t="s">
        <v>143</v>
      </c>
      <c r="T1048384" s="183" t="s">
        <v>143</v>
      </c>
      <c r="U1048384" s="120"/>
      <c r="V1048384" s="320"/>
      <c r="W1048384" s="320"/>
      <c r="X1048384" s="120"/>
      <c r="Y1048384" s="120"/>
      <c r="Z1048384" s="320"/>
      <c r="AC1048384" s="183" t="s">
        <v>143</v>
      </c>
      <c r="AD1048384" s="183" t="s">
        <v>143</v>
      </c>
      <c r="AE1048384" s="320"/>
      <c r="AF1048384" s="321"/>
      <c r="AG1048384" s="321"/>
      <c r="AH1048384" s="61"/>
      <c r="AS1048384" s="61"/>
      <c r="AU1048384" s="57"/>
      <c r="AX1048384" s="199" t="s">
        <v>209</v>
      </c>
      <c r="AZ1048384" s="214" t="s">
        <v>293</v>
      </c>
      <c r="BA1048384" s="213" t="s">
        <v>297</v>
      </c>
      <c r="BD1048384" s="214" t="s">
        <v>208</v>
      </c>
      <c r="BE1048384" s="213" t="s">
        <v>346</v>
      </c>
    </row>
    <row r="1048385" spans="2:82" ht="67.5" x14ac:dyDescent="0.25">
      <c r="B1048385" s="160" t="s">
        <v>172</v>
      </c>
      <c r="C1048385" s="166" t="s">
        <v>235</v>
      </c>
      <c r="AQ1048385" s="61"/>
      <c r="AS1048385" s="61"/>
      <c r="AX1048385" s="199" t="s">
        <v>208</v>
      </c>
      <c r="AZ1048385" s="214" t="s">
        <v>344</v>
      </c>
      <c r="BA1048385" s="213" t="s">
        <v>298</v>
      </c>
      <c r="BD1048385" s="214" t="s">
        <v>210</v>
      </c>
      <c r="BE1048385" s="213" t="s">
        <v>192</v>
      </c>
    </row>
    <row r="1048386" spans="2:82" ht="60" x14ac:dyDescent="0.25">
      <c r="B1048386" s="160" t="s">
        <v>168</v>
      </c>
      <c r="C1048386" s="166" t="s">
        <v>234</v>
      </c>
      <c r="AQ1048386" s="61"/>
      <c r="AS1048386" s="61"/>
      <c r="AX1048386" s="199" t="s">
        <v>210</v>
      </c>
      <c r="AZ1048386" s="214" t="s">
        <v>291</v>
      </c>
      <c r="BA1048386" s="213" t="s">
        <v>195</v>
      </c>
      <c r="BD1048386" s="214" t="s">
        <v>203</v>
      </c>
      <c r="BE1048386" s="213" t="s">
        <v>284</v>
      </c>
    </row>
    <row r="1048387" spans="2:82" ht="120" x14ac:dyDescent="0.2">
      <c r="B1048387" s="160" t="s">
        <v>156</v>
      </c>
      <c r="C1048387" s="167" t="s">
        <v>236</v>
      </c>
      <c r="AQ1048387" s="61"/>
      <c r="AS1048387" s="61"/>
      <c r="AX1048387" s="199" t="s">
        <v>460</v>
      </c>
      <c r="AZ1048387" s="214" t="s">
        <v>302</v>
      </c>
      <c r="BA1048387" s="213" t="s">
        <v>299</v>
      </c>
      <c r="BD1048387" s="214" t="s">
        <v>204</v>
      </c>
      <c r="BE1048387" s="213" t="s">
        <v>287</v>
      </c>
    </row>
    <row r="1048388" spans="2:82" ht="60" x14ac:dyDescent="0.2">
      <c r="B1048388" s="160" t="s">
        <v>169</v>
      </c>
      <c r="C1048388" s="167" t="s">
        <v>237</v>
      </c>
      <c r="AQ1048388" s="61"/>
      <c r="AS1048388" s="61"/>
      <c r="AX1048388" s="199" t="s">
        <v>203</v>
      </c>
      <c r="AZ1048388" s="214" t="s">
        <v>343</v>
      </c>
      <c r="BA1048388" s="213" t="s">
        <v>484</v>
      </c>
      <c r="BD1048388" s="212" t="s">
        <v>220</v>
      </c>
      <c r="BE1048388" s="213" t="s">
        <v>187</v>
      </c>
    </row>
    <row r="1048389" spans="2:82" ht="90" x14ac:dyDescent="0.2">
      <c r="B1048389" s="160" t="s">
        <v>170</v>
      </c>
      <c r="C1048389" s="167" t="s">
        <v>238</v>
      </c>
      <c r="AQ1048389" s="61"/>
      <c r="AS1048389" s="61"/>
      <c r="AX1048389" s="199" t="s">
        <v>204</v>
      </c>
      <c r="AZ1048389" s="214" t="s">
        <v>300</v>
      </c>
      <c r="BA1048389" s="213" t="s">
        <v>196</v>
      </c>
      <c r="BD1048389" s="214" t="s">
        <v>202</v>
      </c>
      <c r="BE1048389" s="213" t="s">
        <v>487</v>
      </c>
    </row>
    <row r="1048390" spans="2:82" ht="39" thickBot="1" x14ac:dyDescent="0.25">
      <c r="B1048390" s="161" t="s">
        <v>332</v>
      </c>
      <c r="C1048390" s="164" t="s">
        <v>232</v>
      </c>
      <c r="AQ1048390" s="61"/>
      <c r="AS1048390" s="61"/>
      <c r="AX1048390" s="198" t="s">
        <v>220</v>
      </c>
      <c r="BD1048390" s="214" t="s">
        <v>165</v>
      </c>
      <c r="BE1048390" s="213" t="s">
        <v>180</v>
      </c>
    </row>
    <row r="1048391" spans="2:82" ht="27" x14ac:dyDescent="0.2">
      <c r="AQ1048391" s="61"/>
      <c r="AS1048391" s="61"/>
      <c r="AX1048391" s="199" t="s">
        <v>202</v>
      </c>
      <c r="BD1048391" s="214" t="s">
        <v>166</v>
      </c>
      <c r="BE1048391" s="213" t="s">
        <v>283</v>
      </c>
    </row>
    <row r="1048392" spans="2:82" ht="36" x14ac:dyDescent="0.2">
      <c r="AQ1048392" s="61"/>
      <c r="AS1048392" s="61"/>
      <c r="AX1048392" s="199" t="s">
        <v>303</v>
      </c>
      <c r="BD1048392" s="214" t="s">
        <v>164</v>
      </c>
      <c r="BE1048392" s="213" t="s">
        <v>178</v>
      </c>
    </row>
    <row r="1048393" spans="2:82" ht="27" x14ac:dyDescent="0.2">
      <c r="AQ1048393" s="61"/>
      <c r="AS1048393" s="61"/>
      <c r="AX1048393" s="199" t="s">
        <v>215</v>
      </c>
      <c r="BD1048393" s="214" t="s">
        <v>461</v>
      </c>
      <c r="BE1048393" s="213" t="s">
        <v>181</v>
      </c>
      <c r="BF1048393" s="61"/>
    </row>
    <row r="1048394" spans="2:82" ht="27" x14ac:dyDescent="0.2">
      <c r="G1048394" s="61"/>
      <c r="AQ1048394" s="61"/>
      <c r="AS1048394" s="61"/>
      <c r="AX1048394" s="199" t="s">
        <v>165</v>
      </c>
      <c r="BD1048394" s="212" t="s">
        <v>218</v>
      </c>
      <c r="BE1048394" s="213" t="s">
        <v>189</v>
      </c>
    </row>
    <row r="1048395" spans="2:82" ht="36" x14ac:dyDescent="0.2">
      <c r="G1048395" s="61"/>
      <c r="L1048395" s="45"/>
      <c r="AQ1048395" s="61"/>
      <c r="AS1048395" s="61"/>
      <c r="AX1048395" s="199" t="s">
        <v>292</v>
      </c>
      <c r="BD1048395" s="214" t="s">
        <v>198</v>
      </c>
      <c r="BE1048395" s="213" t="s">
        <v>285</v>
      </c>
    </row>
    <row r="1048396" spans="2:82" ht="22.5" x14ac:dyDescent="0.2">
      <c r="G1048396" s="61"/>
      <c r="H1048396" s="63"/>
      <c r="AQ1048396" s="61"/>
      <c r="AS1048396" s="61"/>
      <c r="AX1048396" s="199" t="s">
        <v>295</v>
      </c>
      <c r="BD1048396" s="214" t="s">
        <v>199</v>
      </c>
      <c r="BE1048396" s="213" t="s">
        <v>183</v>
      </c>
    </row>
    <row r="1048397" spans="2:82" ht="27.75" customHeight="1" x14ac:dyDescent="0.2">
      <c r="G1048397" s="61"/>
      <c r="H1048397" s="62"/>
      <c r="AS1048397" s="61"/>
      <c r="AX1048397" s="199" t="s">
        <v>293</v>
      </c>
      <c r="BD1048397" s="214" t="s">
        <v>460</v>
      </c>
      <c r="BE1048397" s="213" t="s">
        <v>182</v>
      </c>
    </row>
    <row r="1048398" spans="2:82" ht="27" x14ac:dyDescent="0.2">
      <c r="G1048398" s="61"/>
      <c r="H1048398" s="62"/>
      <c r="AO1048398" s="57"/>
      <c r="AS1048398" s="61"/>
      <c r="AX1048398" s="199" t="s">
        <v>294</v>
      </c>
      <c r="BD1048398" s="214" t="s">
        <v>200</v>
      </c>
      <c r="BE1048398" s="213" t="s">
        <v>286</v>
      </c>
    </row>
    <row r="1048399" spans="2:82" ht="36" x14ac:dyDescent="0.2">
      <c r="G1048399" s="61"/>
      <c r="H1048399" s="62"/>
      <c r="AO1048399" s="57"/>
      <c r="AS1048399" s="61"/>
      <c r="AX1048399" s="199" t="s">
        <v>291</v>
      </c>
      <c r="BD1048399" s="214" t="s">
        <v>458</v>
      </c>
      <c r="BE1048399" s="213" t="s">
        <v>184</v>
      </c>
      <c r="BF1048399" s="61"/>
      <c r="BK1048399" s="61"/>
      <c r="CD1048399" s="61"/>
    </row>
    <row r="1048400" spans="2:82" ht="27" x14ac:dyDescent="0.2">
      <c r="G1048400" s="61"/>
      <c r="H1048400" s="63"/>
      <c r="AO1048400" s="57"/>
      <c r="AS1048400" s="61"/>
      <c r="AX1048400" s="199" t="s">
        <v>302</v>
      </c>
      <c r="BD1048400" s="214" t="s">
        <v>201</v>
      </c>
      <c r="BE1048400" s="213" t="s">
        <v>162</v>
      </c>
      <c r="BF1048400" s="61"/>
      <c r="BK1048400" s="61"/>
      <c r="BL1048400" s="61"/>
      <c r="CD1048400" s="61"/>
    </row>
    <row r="1048401" spans="1:82" ht="33.75" x14ac:dyDescent="0.2">
      <c r="G1048401" s="61"/>
      <c r="H1048401" s="63"/>
      <c r="AO1048401" s="57"/>
      <c r="AQ1048401" s="61"/>
      <c r="AS1048401" s="61"/>
      <c r="AX1048401" s="199" t="s">
        <v>343</v>
      </c>
      <c r="BD1048401" s="214" t="s">
        <v>459</v>
      </c>
      <c r="BE1048401" s="213" t="s">
        <v>462</v>
      </c>
      <c r="BF1048401" s="61"/>
      <c r="BK1048401" s="61"/>
      <c r="BL1048401" s="61"/>
      <c r="CD1048401" s="61"/>
    </row>
    <row r="1048402" spans="1:82" ht="36" x14ac:dyDescent="0.2">
      <c r="G1048402" s="61"/>
      <c r="H1048402" s="63"/>
      <c r="L1048402" s="45"/>
      <c r="AO1048402" s="57"/>
      <c r="AQ1048402" s="61"/>
      <c r="AS1048402" s="61"/>
      <c r="AX1048402" s="199" t="s">
        <v>300</v>
      </c>
      <c r="BD1048402" s="212" t="s">
        <v>221</v>
      </c>
      <c r="BE1048402" s="213" t="s">
        <v>186</v>
      </c>
      <c r="BF1048402" s="61"/>
      <c r="BK1048402" s="61"/>
      <c r="BL1048402" s="61"/>
      <c r="CD1048402" s="61"/>
    </row>
    <row r="1048403" spans="1:82" ht="36.75" thickBot="1" x14ac:dyDescent="0.25">
      <c r="G1048403" s="61"/>
      <c r="H1048403" s="63"/>
      <c r="K1048403" s="120"/>
      <c r="AO1048403" s="57"/>
      <c r="AQ1048403" s="61"/>
      <c r="AS1048403" s="61"/>
      <c r="AX1048403" s="199" t="s">
        <v>166</v>
      </c>
      <c r="BD1048403" s="217" t="s">
        <v>222</v>
      </c>
      <c r="BE1048403" s="218" t="s">
        <v>185</v>
      </c>
      <c r="BF1048403" s="61"/>
      <c r="BK1048403" s="61"/>
      <c r="BL1048403" s="61"/>
      <c r="CD1048403" s="61"/>
    </row>
    <row r="1048404" spans="1:82" x14ac:dyDescent="0.2">
      <c r="H1048404" s="63"/>
      <c r="Q1048404" s="61"/>
      <c r="AQ1048404" s="61"/>
      <c r="AS1048404" s="61"/>
      <c r="AX1048404" s="199" t="s">
        <v>164</v>
      </c>
      <c r="BF1048404" s="61"/>
      <c r="BK1048404" s="61"/>
      <c r="BL1048404" s="61"/>
      <c r="CD1048404" s="61"/>
    </row>
    <row r="1048405" spans="1:82" ht="22.5" x14ac:dyDescent="0.2">
      <c r="H1048405" s="63"/>
      <c r="Q1048405" s="61"/>
      <c r="AQ1048405" s="61"/>
      <c r="AS1048405" s="61"/>
      <c r="AX1048405" s="198" t="s">
        <v>218</v>
      </c>
      <c r="BF1048405" s="61"/>
      <c r="BK1048405" s="61"/>
      <c r="BL1048405" s="61"/>
      <c r="BM1048405" s="61"/>
      <c r="CD1048405" s="61"/>
    </row>
    <row r="1048406" spans="1:82" s="61" customFormat="1" x14ac:dyDescent="0.2">
      <c r="A1048406" s="3"/>
      <c r="E1048406" s="3"/>
      <c r="F1048406" s="3"/>
      <c r="G1048406" s="4"/>
      <c r="H1048406" s="4"/>
      <c r="I1048406" s="4"/>
      <c r="L1048406" s="4"/>
      <c r="R1048406" s="4"/>
      <c r="S1048406" s="4"/>
      <c r="V1048406" s="321"/>
      <c r="W1048406" s="321"/>
      <c r="Z1048406" s="321"/>
      <c r="AA1048406" s="321"/>
      <c r="AB1048406" s="321"/>
      <c r="AE1048406" s="321"/>
      <c r="AF1048406" s="321"/>
      <c r="AG1048406" s="321"/>
      <c r="AI1048406" s="4"/>
      <c r="AJ1048406" s="316"/>
      <c r="AK1048406" s="316"/>
      <c r="AL1048406" s="316"/>
      <c r="AM1048406" s="4"/>
      <c r="AN1048406" s="4"/>
      <c r="AO1048406" s="45"/>
      <c r="AP1048406" s="4"/>
      <c r="AX1048406" s="199" t="s">
        <v>198</v>
      </c>
    </row>
    <row r="1048407" spans="1:82" s="61" customFormat="1" x14ac:dyDescent="0.2">
      <c r="A1048407" s="3"/>
      <c r="E1048407" s="3"/>
      <c r="F1048407" s="3"/>
      <c r="G1048407" s="4"/>
      <c r="H1048407" s="45"/>
      <c r="I1048407" s="4"/>
      <c r="L1048407" s="4"/>
      <c r="R1048407" s="4"/>
      <c r="S1048407" s="4"/>
      <c r="V1048407" s="321"/>
      <c r="W1048407" s="321"/>
      <c r="Z1048407" s="321"/>
      <c r="AA1048407" s="321"/>
      <c r="AB1048407" s="321"/>
      <c r="AE1048407" s="321"/>
      <c r="AF1048407" s="321"/>
      <c r="AG1048407" s="321"/>
      <c r="AI1048407" s="4"/>
      <c r="AJ1048407" s="316"/>
      <c r="AK1048407" s="316"/>
      <c r="AL1048407" s="316"/>
      <c r="AM1048407" s="4"/>
      <c r="AN1048407" s="4"/>
      <c r="AO1048407" s="45"/>
      <c r="AP1048407" s="4"/>
      <c r="AX1048407" s="199" t="s">
        <v>199</v>
      </c>
    </row>
    <row r="1048408" spans="1:82" s="61" customFormat="1" ht="33.75" x14ac:dyDescent="0.2">
      <c r="A1048408" s="3"/>
      <c r="E1048408" s="3"/>
      <c r="F1048408" s="3"/>
      <c r="G1048408" s="4"/>
      <c r="I1048408" s="120"/>
      <c r="R1048408" s="4"/>
      <c r="S1048408" s="4"/>
      <c r="V1048408" s="321"/>
      <c r="W1048408" s="321"/>
      <c r="Z1048408" s="321"/>
      <c r="AA1048408" s="321"/>
      <c r="AB1048408" s="321"/>
      <c r="AE1048408" s="321"/>
      <c r="AF1048408" s="321"/>
      <c r="AG1048408" s="321"/>
      <c r="AI1048408" s="4"/>
      <c r="AJ1048408" s="316"/>
      <c r="AK1048408" s="316"/>
      <c r="AL1048408" s="316"/>
      <c r="AM1048408" s="4"/>
      <c r="AN1048408" s="4"/>
      <c r="AO1048408" s="45"/>
      <c r="AP1048408" s="4"/>
      <c r="AX1048408" s="199" t="s">
        <v>456</v>
      </c>
    </row>
    <row r="1048409" spans="1:82" s="61" customFormat="1" ht="22.5" x14ac:dyDescent="0.2">
      <c r="A1048409" s="3"/>
      <c r="E1048409" s="89"/>
      <c r="F1048409" s="89"/>
      <c r="G1048409" s="4"/>
      <c r="I1048409" s="120"/>
      <c r="R1048409" s="4"/>
      <c r="S1048409" s="4"/>
      <c r="V1048409" s="321"/>
      <c r="W1048409" s="321"/>
      <c r="Z1048409" s="321"/>
      <c r="AA1048409" s="321"/>
      <c r="AB1048409" s="321"/>
      <c r="AE1048409" s="321"/>
      <c r="AF1048409" s="321"/>
      <c r="AG1048409" s="321"/>
      <c r="AI1048409" s="4"/>
      <c r="AJ1048409" s="316"/>
      <c r="AK1048409" s="316"/>
      <c r="AL1048409" s="316"/>
      <c r="AM1048409" s="4"/>
      <c r="AN1048409" s="4"/>
      <c r="AO1048409" s="45"/>
      <c r="AP1048409" s="4"/>
      <c r="AX1048409" s="199" t="s">
        <v>457</v>
      </c>
    </row>
    <row r="1048410" spans="1:82" s="61" customFormat="1" x14ac:dyDescent="0.2">
      <c r="A1048410" s="3"/>
      <c r="D1048410" s="89"/>
      <c r="E1048410" s="89"/>
      <c r="G1048410" s="4"/>
      <c r="V1048410" s="321"/>
      <c r="W1048410" s="321"/>
      <c r="Z1048410" s="321"/>
      <c r="AA1048410" s="321"/>
      <c r="AB1048410" s="321"/>
      <c r="AE1048410" s="321"/>
      <c r="AF1048410" s="321"/>
      <c r="AG1048410" s="321"/>
      <c r="AJ1048410" s="321"/>
      <c r="AK1048410" s="321"/>
      <c r="AL1048410" s="321"/>
      <c r="AO1048410" s="45"/>
      <c r="AP1048410" s="4"/>
      <c r="AX1048410" s="199" t="s">
        <v>200</v>
      </c>
      <c r="BF1048410" s="3"/>
      <c r="BK1048410" s="3"/>
      <c r="CD1048410" s="3"/>
    </row>
    <row r="1048411" spans="1:82" s="61" customFormat="1" ht="22.5" x14ac:dyDescent="0.2">
      <c r="A1048411" s="3"/>
      <c r="D1048411" s="89"/>
      <c r="E1048411" s="89"/>
      <c r="G1048411" s="4"/>
      <c r="V1048411" s="321"/>
      <c r="W1048411" s="321"/>
      <c r="Z1048411" s="321"/>
      <c r="AA1048411" s="321"/>
      <c r="AB1048411" s="321"/>
      <c r="AE1048411" s="321"/>
      <c r="AF1048411" s="321"/>
      <c r="AG1048411" s="321"/>
      <c r="AJ1048411" s="321"/>
      <c r="AK1048411" s="321"/>
      <c r="AL1048411" s="321"/>
      <c r="AO1048411" s="45"/>
      <c r="AP1048411" s="4"/>
      <c r="AS1048411" s="4"/>
      <c r="AX1048411" s="199" t="s">
        <v>201</v>
      </c>
      <c r="BF1048411" s="3"/>
      <c r="BK1048411" s="3"/>
      <c r="BL1048411" s="3"/>
      <c r="CD1048411" s="3"/>
    </row>
    <row r="1048412" spans="1:82" s="61" customFormat="1" ht="33.75" x14ac:dyDescent="0.2">
      <c r="A1048412" s="3"/>
      <c r="D1048412" s="89"/>
      <c r="E1048412" s="89"/>
      <c r="G1048412" s="4"/>
      <c r="V1048412" s="321"/>
      <c r="W1048412" s="321"/>
      <c r="Z1048412" s="321"/>
      <c r="AA1048412" s="321"/>
      <c r="AB1048412" s="321"/>
      <c r="AE1048412" s="321"/>
      <c r="AF1048412" s="321"/>
      <c r="AG1048412" s="321"/>
      <c r="AJ1048412" s="321"/>
      <c r="AK1048412" s="321"/>
      <c r="AL1048412" s="321"/>
      <c r="AO1048412" s="45"/>
      <c r="AP1048412" s="4"/>
      <c r="AS1048412" s="4"/>
      <c r="AX1048412" s="198" t="s">
        <v>221</v>
      </c>
      <c r="BF1048412" s="3"/>
      <c r="BG1048412" s="46"/>
      <c r="BK1048412" s="3"/>
      <c r="BL1048412" s="3"/>
      <c r="CD1048412" s="3"/>
    </row>
    <row r="1048413" spans="1:82" s="61" customFormat="1" ht="23.25" thickBot="1" x14ac:dyDescent="0.25">
      <c r="A1048413" s="3"/>
      <c r="D1048413" s="89"/>
      <c r="E1048413" s="89"/>
      <c r="G1048413" s="4"/>
      <c r="H1048413" s="4"/>
      <c r="V1048413" s="321"/>
      <c r="W1048413" s="321"/>
      <c r="Z1048413" s="321"/>
      <c r="AA1048413" s="321"/>
      <c r="AB1048413" s="321"/>
      <c r="AE1048413" s="321"/>
      <c r="AF1048413" s="321"/>
      <c r="AG1048413" s="321"/>
      <c r="AJ1048413" s="321"/>
      <c r="AK1048413" s="321"/>
      <c r="AL1048413" s="321"/>
      <c r="AO1048413" s="45"/>
      <c r="AP1048413" s="4"/>
      <c r="AS1048413" s="4"/>
      <c r="AX1048413" s="200" t="s">
        <v>222</v>
      </c>
      <c r="BF1048413" s="3"/>
      <c r="BK1048413" s="3"/>
      <c r="BL1048413" s="3"/>
      <c r="CD1048413" s="3"/>
    </row>
    <row r="1048414" spans="1:82" s="61" customFormat="1" x14ac:dyDescent="0.2">
      <c r="A1048414" s="3"/>
      <c r="D1048414" s="89"/>
      <c r="E1048414" s="89"/>
      <c r="G1048414" s="4"/>
      <c r="H1048414" s="4"/>
      <c r="L1048414" s="4"/>
      <c r="Q1048414" s="4"/>
      <c r="V1048414" s="321"/>
      <c r="W1048414" s="321"/>
      <c r="Z1048414" s="321"/>
      <c r="AA1048414" s="321"/>
      <c r="AB1048414" s="321"/>
      <c r="AE1048414" s="321"/>
      <c r="AF1048414" s="321"/>
      <c r="AG1048414" s="321"/>
      <c r="AJ1048414" s="321"/>
      <c r="AK1048414" s="321"/>
      <c r="AL1048414" s="321"/>
      <c r="AO1048414" s="45"/>
      <c r="AP1048414" s="4"/>
      <c r="AQ1048414" s="4"/>
      <c r="AR1048414" s="4"/>
      <c r="AS1048414" s="4"/>
      <c r="BF1048414" s="3"/>
      <c r="BK1048414" s="3"/>
      <c r="BL1048414" s="3"/>
      <c r="CD1048414" s="3"/>
    </row>
    <row r="1048415" spans="1:82" s="61" customFormat="1" x14ac:dyDescent="0.2">
      <c r="A1048415" s="3"/>
      <c r="B1048415" s="3"/>
      <c r="C1048415" s="3"/>
      <c r="D1048415" s="3"/>
      <c r="E1048415" s="3"/>
      <c r="G1048415" s="4"/>
      <c r="H1048415" s="4"/>
      <c r="L1048415" s="4"/>
      <c r="Q1048415" s="4"/>
      <c r="V1048415" s="321"/>
      <c r="W1048415" s="321"/>
      <c r="Z1048415" s="321"/>
      <c r="AA1048415" s="321"/>
      <c r="AB1048415" s="321"/>
      <c r="AE1048415" s="321"/>
      <c r="AF1048415" s="321"/>
      <c r="AG1048415" s="321"/>
      <c r="AJ1048415" s="321"/>
      <c r="AK1048415" s="321"/>
      <c r="AL1048415" s="321"/>
      <c r="AO1048415" s="45"/>
      <c r="AP1048415" s="4"/>
      <c r="AQ1048415" s="4"/>
      <c r="AR1048415" s="4"/>
      <c r="AS1048415" s="4"/>
      <c r="AT1048415" s="46"/>
      <c r="BF1048415" s="3"/>
      <c r="BK1048415" s="3"/>
      <c r="BL1048415" s="3"/>
      <c r="CD1048415" s="3"/>
    </row>
  </sheetData>
  <sheetProtection algorithmName="SHA-512" hashValue="67vDIqy8qVp3jPYXrO5rLy13IEo0NPT13OZSlJp0Dfz6vZAj4sR7fbws6TxAZoqUJIQ99MwSq5OfLNXcx3//Cw==" saltValue="Rh8XbOl8Zw/LYqjoD9Ojzg==" spinCount="100000" sheet="1" formatRows="0" deleteRows="0" selectLockedCells="1"/>
  <sortState xmlns:xlrd2="http://schemas.microsoft.com/office/spreadsheetml/2017/richdata2" ref="J1048538:J1048549">
    <sortCondition ref="J1048538"/>
  </sortState>
  <dataConsolidate/>
  <mergeCells count="685">
    <mergeCell ref="AJ50:AJ52"/>
    <mergeCell ref="AJ53:AJ55"/>
    <mergeCell ref="AJ56:AJ58"/>
    <mergeCell ref="AJ59:AJ61"/>
    <mergeCell ref="AJ62:AJ64"/>
    <mergeCell ref="AJ65:AJ67"/>
    <mergeCell ref="AJ68:AJ70"/>
    <mergeCell ref="AJ71:AJ73"/>
    <mergeCell ref="AJ74:AJ76"/>
    <mergeCell ref="AJ23:AJ25"/>
    <mergeCell ref="AJ26:AJ28"/>
    <mergeCell ref="AJ29:AJ31"/>
    <mergeCell ref="AJ32:AJ34"/>
    <mergeCell ref="AJ35:AJ37"/>
    <mergeCell ref="AJ38:AJ40"/>
    <mergeCell ref="AJ41:AJ43"/>
    <mergeCell ref="AJ44:AJ46"/>
    <mergeCell ref="AJ47:AJ49"/>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V44:V46"/>
    <mergeCell ref="V47:V49"/>
    <mergeCell ref="V50:V52"/>
    <mergeCell ref="V53:V55"/>
    <mergeCell ref="V56:V58"/>
    <mergeCell ref="V59:V61"/>
    <mergeCell ref="V62:V64"/>
    <mergeCell ref="V65:V67"/>
    <mergeCell ref="V68:V70"/>
    <mergeCell ref="V17:V19"/>
    <mergeCell ref="V20:V22"/>
    <mergeCell ref="V23:V25"/>
    <mergeCell ref="V26:V28"/>
    <mergeCell ref="V29:V31"/>
    <mergeCell ref="V32:V34"/>
    <mergeCell ref="V35:V37"/>
    <mergeCell ref="V38:V40"/>
    <mergeCell ref="V41:V43"/>
    <mergeCell ref="U65:U67"/>
    <mergeCell ref="U68:U70"/>
    <mergeCell ref="U71:U73"/>
    <mergeCell ref="U74:U76"/>
    <mergeCell ref="U77:U79"/>
    <mergeCell ref="U80:U82"/>
    <mergeCell ref="U83:U85"/>
    <mergeCell ref="U86:U88"/>
    <mergeCell ref="U89:U91"/>
    <mergeCell ref="S65:S67"/>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AR47:AR49"/>
    <mergeCell ref="AS47:AS49"/>
    <mergeCell ref="AR50:AR52"/>
    <mergeCell ref="AS50:AS52"/>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R29:AR31"/>
    <mergeCell ref="AS29:AS31"/>
    <mergeCell ref="AR32:AR34"/>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AS44:AS46"/>
    <mergeCell ref="R62:R64"/>
    <mergeCell ref="R65:R67"/>
    <mergeCell ref="R68:R70"/>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P53:AP55"/>
    <mergeCell ref="AQ53:AQ55"/>
    <mergeCell ref="L26:L28"/>
    <mergeCell ref="M26:M28"/>
    <mergeCell ref="R26:R28"/>
    <mergeCell ref="R29:R31"/>
    <mergeCell ref="R32:R34"/>
    <mergeCell ref="R35:R37"/>
    <mergeCell ref="R38:R40"/>
    <mergeCell ref="R41:R43"/>
    <mergeCell ref="R44:R46"/>
    <mergeCell ref="O26:O28"/>
    <mergeCell ref="O29:O31"/>
    <mergeCell ref="O32:O34"/>
    <mergeCell ref="O35:O37"/>
    <mergeCell ref="O38:O40"/>
    <mergeCell ref="O41:O43"/>
    <mergeCell ref="O44:O46"/>
    <mergeCell ref="K38:K40"/>
    <mergeCell ref="L38:L40"/>
    <mergeCell ref="M38:M40"/>
    <mergeCell ref="N38:N40"/>
    <mergeCell ref="O53:O55"/>
    <mergeCell ref="O56:O58"/>
    <mergeCell ref="O59:O61"/>
    <mergeCell ref="O62:O64"/>
    <mergeCell ref="O65:O67"/>
    <mergeCell ref="L62:L64"/>
    <mergeCell ref="M62:M64"/>
    <mergeCell ref="N62:N64"/>
    <mergeCell ref="M59:M61"/>
    <mergeCell ref="N59:N61"/>
    <mergeCell ref="M56:M58"/>
    <mergeCell ref="N56:N58"/>
    <mergeCell ref="K29:K31"/>
    <mergeCell ref="L29:L31"/>
    <mergeCell ref="M29:M31"/>
    <mergeCell ref="N29:N31"/>
    <mergeCell ref="K32:K34"/>
    <mergeCell ref="L32:L34"/>
    <mergeCell ref="M32:M34"/>
    <mergeCell ref="N32:N34"/>
    <mergeCell ref="M35:M37"/>
    <mergeCell ref="N35:N37"/>
    <mergeCell ref="G68:G70"/>
    <mergeCell ref="H68:H70"/>
    <mergeCell ref="I68:I70"/>
    <mergeCell ref="J68:J70"/>
    <mergeCell ref="G71:G73"/>
    <mergeCell ref="H71:H73"/>
    <mergeCell ref="I71:I73"/>
    <mergeCell ref="J71:J73"/>
    <mergeCell ref="O47:O49"/>
    <mergeCell ref="O50:O52"/>
    <mergeCell ref="O68:O70"/>
    <mergeCell ref="O71:O73"/>
    <mergeCell ref="K26:K28"/>
    <mergeCell ref="K35:K37"/>
    <mergeCell ref="K62:K64"/>
    <mergeCell ref="K71:K73"/>
    <mergeCell ref="G59:G61"/>
    <mergeCell ref="H59:H61"/>
    <mergeCell ref="I59:I61"/>
    <mergeCell ref="J59:J61"/>
    <mergeCell ref="G62:G64"/>
    <mergeCell ref="H62:H64"/>
    <mergeCell ref="I62:I64"/>
    <mergeCell ref="J62:J64"/>
    <mergeCell ref="G65:G67"/>
    <mergeCell ref="H65:H67"/>
    <mergeCell ref="I65:I67"/>
    <mergeCell ref="J65:J67"/>
    <mergeCell ref="G50:G52"/>
    <mergeCell ref="H50:H52"/>
    <mergeCell ref="I50:I52"/>
    <mergeCell ref="J50:J52"/>
    <mergeCell ref="G53:G55"/>
    <mergeCell ref="H53:H55"/>
    <mergeCell ref="I53:I55"/>
    <mergeCell ref="J53:J55"/>
    <mergeCell ref="G32:G34"/>
    <mergeCell ref="H32:H34"/>
    <mergeCell ref="I32:I34"/>
    <mergeCell ref="G56:G58"/>
    <mergeCell ref="H56:H58"/>
    <mergeCell ref="I56:I58"/>
    <mergeCell ref="J56:J58"/>
    <mergeCell ref="G41:G43"/>
    <mergeCell ref="H41:H43"/>
    <mergeCell ref="I41:I43"/>
    <mergeCell ref="J41:J43"/>
    <mergeCell ref="G44:G46"/>
    <mergeCell ref="H44:H46"/>
    <mergeCell ref="I44:I46"/>
    <mergeCell ref="J44:J46"/>
    <mergeCell ref="G47:G49"/>
    <mergeCell ref="H47:H49"/>
    <mergeCell ref="I47:I49"/>
    <mergeCell ref="J47:J49"/>
    <mergeCell ref="C59:C61"/>
    <mergeCell ref="A62:A64"/>
    <mergeCell ref="B62:B64"/>
    <mergeCell ref="C62:C64"/>
    <mergeCell ref="A65:A67"/>
    <mergeCell ref="B65:B67"/>
    <mergeCell ref="C65:C67"/>
    <mergeCell ref="A68:A70"/>
    <mergeCell ref="B68:B70"/>
    <mergeCell ref="C68:C70"/>
    <mergeCell ref="B74:B76"/>
    <mergeCell ref="C23:C25"/>
    <mergeCell ref="A6:B6"/>
    <mergeCell ref="A74:A76"/>
    <mergeCell ref="A11:A13"/>
    <mergeCell ref="G11:G13"/>
    <mergeCell ref="H11:H13"/>
    <mergeCell ref="I11:I13"/>
    <mergeCell ref="C74:C76"/>
    <mergeCell ref="G74:G76"/>
    <mergeCell ref="H74:H76"/>
    <mergeCell ref="I74:I76"/>
    <mergeCell ref="A23:A25"/>
    <mergeCell ref="G23:G25"/>
    <mergeCell ref="H23:H25"/>
    <mergeCell ref="I23:I25"/>
    <mergeCell ref="B23:B25"/>
    <mergeCell ref="A14:A16"/>
    <mergeCell ref="C14:C16"/>
    <mergeCell ref="A41:A43"/>
    <mergeCell ref="B41:B43"/>
    <mergeCell ref="C41:C43"/>
    <mergeCell ref="A44:A46"/>
    <mergeCell ref="B59:B61"/>
    <mergeCell ref="B14:B16"/>
    <mergeCell ref="L14:L16"/>
    <mergeCell ref="G14:G16"/>
    <mergeCell ref="H14:H16"/>
    <mergeCell ref="I14:I16"/>
    <mergeCell ref="J14:J16"/>
    <mergeCell ref="K14:K16"/>
    <mergeCell ref="B11:B13"/>
    <mergeCell ref="C11:C13"/>
    <mergeCell ref="J11:J13"/>
    <mergeCell ref="AY23:AY25"/>
    <mergeCell ref="AS23:AS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N26:N28"/>
    <mergeCell ref="L68:L70"/>
    <mergeCell ref="M68:M70"/>
    <mergeCell ref="N68:N70"/>
    <mergeCell ref="L71:L73"/>
    <mergeCell ref="M71:M73"/>
    <mergeCell ref="N71:N73"/>
    <mergeCell ref="L65:L67"/>
    <mergeCell ref="M65:M67"/>
    <mergeCell ref="AP23:AP25"/>
    <mergeCell ref="AQ23:AQ25"/>
    <mergeCell ref="K65:K67"/>
    <mergeCell ref="N65:N67"/>
    <mergeCell ref="L35:L37"/>
    <mergeCell ref="AY74:AY76"/>
    <mergeCell ref="L74:L76"/>
    <mergeCell ref="M74:M76"/>
    <mergeCell ref="N74:N76"/>
    <mergeCell ref="O74:O76"/>
    <mergeCell ref="R74:R76"/>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41:K43"/>
    <mergeCell ref="K44:K46"/>
    <mergeCell ref="K47:K49"/>
    <mergeCell ref="K50:K52"/>
    <mergeCell ref="N50:N52"/>
    <mergeCell ref="K53:K55"/>
    <mergeCell ref="L53:L55"/>
    <mergeCell ref="M53:M55"/>
    <mergeCell ref="N53:N55"/>
    <mergeCell ref="K56:K58"/>
    <mergeCell ref="L56:L58"/>
    <mergeCell ref="AQ71:AQ73"/>
    <mergeCell ref="AA74:AA76"/>
    <mergeCell ref="AN59:AN61"/>
    <mergeCell ref="AO59:AO61"/>
    <mergeCell ref="AN62:AN64"/>
    <mergeCell ref="K59:K61"/>
    <mergeCell ref="L59:L61"/>
    <mergeCell ref="R47:R49"/>
    <mergeCell ref="R50:R52"/>
    <mergeCell ref="R53:R55"/>
    <mergeCell ref="R56:R58"/>
    <mergeCell ref="R59:R61"/>
    <mergeCell ref="A17:A19"/>
    <mergeCell ref="G17:G19"/>
    <mergeCell ref="H17:H19"/>
    <mergeCell ref="AP20:AP22"/>
    <mergeCell ref="AQ20:AQ22"/>
    <mergeCell ref="C17:C19"/>
    <mergeCell ref="B20:B22"/>
    <mergeCell ref="C20:C22"/>
    <mergeCell ref="J17:J19"/>
    <mergeCell ref="O20:O22"/>
    <mergeCell ref="K17:K19"/>
    <mergeCell ref="L17:L19"/>
    <mergeCell ref="A20:A22"/>
    <mergeCell ref="G20:G22"/>
    <mergeCell ref="H20:H22"/>
    <mergeCell ref="I20:I22"/>
    <mergeCell ref="J20:J22"/>
    <mergeCell ref="K20:K22"/>
    <mergeCell ref="L20:L22"/>
    <mergeCell ref="N20:N22"/>
    <mergeCell ref="R20:R22"/>
    <mergeCell ref="B17:B19"/>
    <mergeCell ref="AJ17:AJ19"/>
    <mergeCell ref="AJ20:AJ22"/>
    <mergeCell ref="F6:I6"/>
    <mergeCell ref="K11:K13"/>
    <mergeCell ref="L11:L13"/>
    <mergeCell ref="AP11:AP13"/>
    <mergeCell ref="AQ11:AQ13"/>
    <mergeCell ref="J9:J10"/>
    <mergeCell ref="K9:K10"/>
    <mergeCell ref="M9:M10"/>
    <mergeCell ref="O9:O10"/>
    <mergeCell ref="S11:S13"/>
    <mergeCell ref="Z11:Z13"/>
    <mergeCell ref="AE11:AE13"/>
    <mergeCell ref="AJ11:AJ13"/>
    <mergeCell ref="V11:V13"/>
    <mergeCell ref="U11:U13"/>
    <mergeCell ref="AP8:AQ9"/>
    <mergeCell ref="P8:AO8"/>
    <mergeCell ref="AN9:AO9"/>
    <mergeCell ref="P9:T9"/>
    <mergeCell ref="U9:AM9"/>
    <mergeCell ref="AR14:AR16"/>
    <mergeCell ref="AS14:AS16"/>
    <mergeCell ref="AR17:AR19"/>
    <mergeCell ref="AS17:AS19"/>
    <mergeCell ref="AY14:AY16"/>
    <mergeCell ref="AY11:AY13"/>
    <mergeCell ref="AY17:AY19"/>
    <mergeCell ref="M20:M22"/>
    <mergeCell ref="M17:M19"/>
    <mergeCell ref="M11:M13"/>
    <mergeCell ref="N11:N13"/>
    <mergeCell ref="O11:O13"/>
    <mergeCell ref="R11:R13"/>
    <mergeCell ref="N17:N19"/>
    <mergeCell ref="O17:O19"/>
    <mergeCell ref="R17:R19"/>
    <mergeCell ref="AP17:AP19"/>
    <mergeCell ref="AQ17:AQ19"/>
    <mergeCell ref="AY20:AY22"/>
    <mergeCell ref="AK11:AK13"/>
    <mergeCell ref="AO11:AO13"/>
    <mergeCell ref="AN11:AN13"/>
    <mergeCell ref="AJ14:AJ16"/>
    <mergeCell ref="V14:V16"/>
    <mergeCell ref="AQ1:AQ4"/>
    <mergeCell ref="I2:AP2"/>
    <mergeCell ref="I3:AP4"/>
    <mergeCell ref="AQ14:AQ16"/>
    <mergeCell ref="I17:I19"/>
    <mergeCell ref="M14:M16"/>
    <mergeCell ref="N14:N16"/>
    <mergeCell ref="O14:O16"/>
    <mergeCell ref="R14:R16"/>
    <mergeCell ref="AP14:AP16"/>
    <mergeCell ref="D8:J8"/>
    <mergeCell ref="A7:AY7"/>
    <mergeCell ref="AI6:AP6"/>
    <mergeCell ref="AQ6:AU6"/>
    <mergeCell ref="C6:E6"/>
    <mergeCell ref="B8:C8"/>
    <mergeCell ref="K8:O8"/>
    <mergeCell ref="AT8:AW8"/>
    <mergeCell ref="AR8:AS8"/>
    <mergeCell ref="AR11:AR13"/>
    <mergeCell ref="AS11:AS13"/>
    <mergeCell ref="A8:A10"/>
    <mergeCell ref="B9:B10"/>
    <mergeCell ref="C9:C10"/>
    <mergeCell ref="A56:A58"/>
    <mergeCell ref="B56:B58"/>
    <mergeCell ref="C56:C58"/>
    <mergeCell ref="A59:A61"/>
    <mergeCell ref="AR20:AR22"/>
    <mergeCell ref="AS20:AS22"/>
    <mergeCell ref="A26:A28"/>
    <mergeCell ref="B26:B28"/>
    <mergeCell ref="C26:C28"/>
    <mergeCell ref="A29:A31"/>
    <mergeCell ref="B29:B31"/>
    <mergeCell ref="C29:C31"/>
    <mergeCell ref="A32:A34"/>
    <mergeCell ref="B32:B34"/>
    <mergeCell ref="C32:C34"/>
    <mergeCell ref="J23:J25"/>
    <mergeCell ref="AR23:AR25"/>
    <mergeCell ref="G26:G28"/>
    <mergeCell ref="H26:H28"/>
    <mergeCell ref="I26:I28"/>
    <mergeCell ref="J26:J28"/>
    <mergeCell ref="G29:G31"/>
    <mergeCell ref="H29:H31"/>
    <mergeCell ref="I29:I31"/>
    <mergeCell ref="AT1048371:AV1048371"/>
    <mergeCell ref="BG1048371:CC1048371"/>
    <mergeCell ref="CE1048371:CN1048371"/>
    <mergeCell ref="CP1048371:CX1048371"/>
    <mergeCell ref="A35:A37"/>
    <mergeCell ref="B35:B37"/>
    <mergeCell ref="C35:C37"/>
    <mergeCell ref="A38:A40"/>
    <mergeCell ref="B38:B40"/>
    <mergeCell ref="C38:C40"/>
    <mergeCell ref="A71:A73"/>
    <mergeCell ref="B71:B73"/>
    <mergeCell ref="C71:C73"/>
    <mergeCell ref="B44:B46"/>
    <mergeCell ref="C44:C46"/>
    <mergeCell ref="A47:A49"/>
    <mergeCell ref="B47:B49"/>
    <mergeCell ref="C47:C49"/>
    <mergeCell ref="A50:A52"/>
    <mergeCell ref="B50:B52"/>
    <mergeCell ref="C50:C52"/>
    <mergeCell ref="A53:A55"/>
    <mergeCell ref="B53:B55"/>
    <mergeCell ref="C53:C55"/>
    <mergeCell ref="H1048378:AD1048378"/>
    <mergeCell ref="AA14:AA16"/>
    <mergeCell ref="AA17:AA19"/>
    <mergeCell ref="AA20:AA22"/>
    <mergeCell ref="AA23:AA25"/>
    <mergeCell ref="AA26:AA28"/>
    <mergeCell ref="AA29:AA31"/>
    <mergeCell ref="AA32:AA34"/>
    <mergeCell ref="AA35:AA37"/>
    <mergeCell ref="AA38:AA40"/>
    <mergeCell ref="AA41:AA43"/>
    <mergeCell ref="AA44:AA46"/>
    <mergeCell ref="J29:J31"/>
    <mergeCell ref="J74:J76"/>
    <mergeCell ref="K74:K76"/>
    <mergeCell ref="K23:K25"/>
    <mergeCell ref="L23:L25"/>
    <mergeCell ref="M23:M25"/>
    <mergeCell ref="N23:N25"/>
    <mergeCell ref="O23:O25"/>
    <mergeCell ref="R23:R25"/>
    <mergeCell ref="J32:J34"/>
    <mergeCell ref="H35:H37"/>
    <mergeCell ref="I35:I37"/>
    <mergeCell ref="AA56:AA58"/>
    <mergeCell ref="AA59:AA61"/>
    <mergeCell ref="AA62:AA64"/>
    <mergeCell ref="AA65:AA67"/>
    <mergeCell ref="AA68:AA70"/>
    <mergeCell ref="AA71:AA73"/>
    <mergeCell ref="AE74:AE76"/>
    <mergeCell ref="AF71:AF73"/>
    <mergeCell ref="D9:D10"/>
    <mergeCell ref="E9:E10"/>
    <mergeCell ref="F9:F10"/>
    <mergeCell ref="G9:G10"/>
    <mergeCell ref="H9:H10"/>
    <mergeCell ref="I9:I10"/>
    <mergeCell ref="AA11:AA13"/>
    <mergeCell ref="AF11:AF13"/>
    <mergeCell ref="AF65:AF67"/>
    <mergeCell ref="AF68:AF70"/>
    <mergeCell ref="G35:G37"/>
    <mergeCell ref="J35:J37"/>
    <mergeCell ref="G38:G40"/>
    <mergeCell ref="H38:H40"/>
    <mergeCell ref="I38:I40"/>
    <mergeCell ref="J38:J40"/>
    <mergeCell ref="AA77:AA79"/>
    <mergeCell ref="AA80:AA82"/>
    <mergeCell ref="AA83:AA85"/>
    <mergeCell ref="AF14:AF16"/>
    <mergeCell ref="AF17:AF19"/>
    <mergeCell ref="AF20:AF22"/>
    <mergeCell ref="AF23:AF25"/>
    <mergeCell ref="AF26:AF28"/>
    <mergeCell ref="AF29:AF31"/>
    <mergeCell ref="AF32:AF34"/>
    <mergeCell ref="AF35:AF37"/>
    <mergeCell ref="AF38:AF40"/>
    <mergeCell ref="AF41:AF43"/>
    <mergeCell ref="AF44:AF46"/>
    <mergeCell ref="AF47:AF49"/>
    <mergeCell ref="AF50:AF52"/>
    <mergeCell ref="AF53:AF55"/>
    <mergeCell ref="AF56:AF58"/>
    <mergeCell ref="AF59:AF61"/>
    <mergeCell ref="AF62:AF64"/>
    <mergeCell ref="AF74:AF76"/>
    <mergeCell ref="AA47:AA49"/>
    <mergeCell ref="AA50:AA52"/>
    <mergeCell ref="AA53:AA55"/>
    <mergeCell ref="AF77:AF79"/>
    <mergeCell ref="AF80:AF82"/>
    <mergeCell ref="AF83:AF85"/>
    <mergeCell ref="AK14:AK16"/>
    <mergeCell ref="AK17:AK19"/>
    <mergeCell ref="AK20:AK22"/>
    <mergeCell ref="AK23:AK25"/>
    <mergeCell ref="AK26:AK28"/>
    <mergeCell ref="AK29:AK31"/>
    <mergeCell ref="AK32:AK34"/>
    <mergeCell ref="AK35:AK37"/>
    <mergeCell ref="AK38:AK40"/>
    <mergeCell ref="AK41:AK43"/>
    <mergeCell ref="AK44:AK46"/>
    <mergeCell ref="AK47:AK49"/>
    <mergeCell ref="AK50:AK52"/>
    <mergeCell ref="AK53:AK55"/>
    <mergeCell ref="AK56:AK58"/>
    <mergeCell ref="AK59:AK61"/>
    <mergeCell ref="AK62:AK64"/>
    <mergeCell ref="AK65:AK67"/>
    <mergeCell ref="AK68:AK70"/>
    <mergeCell ref="AK71:AK73"/>
    <mergeCell ref="AK74:AK76"/>
    <mergeCell ref="AK77:AK79"/>
    <mergeCell ref="AK80:AK82"/>
    <mergeCell ref="AK83:AK85"/>
    <mergeCell ref="AK86:AK88"/>
    <mergeCell ref="AN14:AN16"/>
    <mergeCell ref="AO14:AO16"/>
    <mergeCell ref="AN17:AN19"/>
    <mergeCell ref="AO17:AO19"/>
    <mergeCell ref="AN20:AN22"/>
    <mergeCell ref="AO20:AO22"/>
    <mergeCell ref="AN23:AN25"/>
    <mergeCell ref="AO23:AO25"/>
    <mergeCell ref="AN26:AN28"/>
    <mergeCell ref="AO26:AO28"/>
    <mergeCell ref="AN29:AN31"/>
    <mergeCell ref="AO29:AO31"/>
    <mergeCell ref="AN32:AN34"/>
    <mergeCell ref="AO32:AO34"/>
    <mergeCell ref="AN35:AN37"/>
    <mergeCell ref="AO35:AO37"/>
    <mergeCell ref="AN38:AN40"/>
    <mergeCell ref="AO38:AO40"/>
    <mergeCell ref="AN41:AN43"/>
    <mergeCell ref="AO41:AO43"/>
    <mergeCell ref="AN77:AN79"/>
    <mergeCell ref="AN80:AN82"/>
    <mergeCell ref="AN83:AN85"/>
    <mergeCell ref="AN86:AN88"/>
    <mergeCell ref="J6:AH6"/>
    <mergeCell ref="AO62:AO64"/>
    <mergeCell ref="AN65:AN67"/>
    <mergeCell ref="AO65:AO67"/>
    <mergeCell ref="AN68:AN70"/>
    <mergeCell ref="AO68:AO70"/>
    <mergeCell ref="AN71:AN73"/>
    <mergeCell ref="AO71:AO73"/>
    <mergeCell ref="AN74:AN76"/>
    <mergeCell ref="AO74:AO76"/>
    <mergeCell ref="AN44:AN46"/>
    <mergeCell ref="AO44:AO46"/>
    <mergeCell ref="AN47:AN49"/>
    <mergeCell ref="AO47:AO49"/>
    <mergeCell ref="AN50:AN52"/>
    <mergeCell ref="AO50:AO52"/>
    <mergeCell ref="AN53:AN55"/>
    <mergeCell ref="AO53:AO55"/>
    <mergeCell ref="AN56:AN58"/>
    <mergeCell ref="AO56:AO58"/>
  </mergeCells>
  <conditionalFormatting sqref="L17 L20 L23 L74 L11 L14 L26 L29 L32 L35 L38 L41 L44 L47 L50 L53 L56 L59 L62 L65 L68 L71 K11:K76">
    <cfRule type="containsText" dxfId="441" priority="335" operator="containsText" text="MEDIA">
      <formula>NOT(ISERROR(SEARCH("MEDIA",K11)))</formula>
    </cfRule>
    <cfRule type="containsText" dxfId="440" priority="336" operator="containsText" text="ALTA">
      <formula>NOT(ISERROR(SEARCH("ALTA",K11)))</formula>
    </cfRule>
    <cfRule type="containsText" dxfId="439" priority="337" operator="containsText" text="BAJA">
      <formula>NOT(ISERROR(SEARCH("BAJA",K11)))</formula>
    </cfRule>
  </conditionalFormatting>
  <conditionalFormatting sqref="N11 N14 N17 N20 N23 N74 N26 N29 N32 N35 N38 N41 N44 N47 N50 N53 N56 N59 N62 N65 N68 N71 M11:M76">
    <cfRule type="containsText" dxfId="438" priority="332" operator="containsText" text="MEDIO">
      <formula>NOT(ISERROR(SEARCH("MEDIO",M11)))</formula>
    </cfRule>
    <cfRule type="containsText" dxfId="437" priority="333" operator="containsText" text="ALTO">
      <formula>NOT(ISERROR(SEARCH("ALTO",M11)))</formula>
    </cfRule>
    <cfRule type="containsText" dxfId="436" priority="334" operator="containsText" text="BAJO">
      <formula>NOT(ISERROR(SEARCH("BAJO",M11)))</formula>
    </cfRule>
  </conditionalFormatting>
  <conditionalFormatting sqref="P11:P76">
    <cfRule type="cellIs" dxfId="435" priority="331" operator="between">
      <formula>2</formula>
      <formula>3</formula>
    </cfRule>
  </conditionalFormatting>
  <conditionalFormatting sqref="O11:O76">
    <cfRule type="cellIs" dxfId="434" priority="328" operator="lessThanOrEqual">
      <formula>3</formula>
    </cfRule>
    <cfRule type="cellIs" dxfId="433" priority="329" stopIfTrue="1" operator="between">
      <formula>4</formula>
      <formula>9</formula>
    </cfRule>
    <cfRule type="cellIs" dxfId="432" priority="330" operator="greaterThanOrEqual">
      <formula>10</formula>
    </cfRule>
  </conditionalFormatting>
  <conditionalFormatting sqref="AP11:AP76">
    <cfRule type="cellIs" dxfId="431" priority="325" operator="lessThanOrEqual">
      <formula>10</formula>
    </cfRule>
    <cfRule type="cellIs" dxfId="430" priority="326" stopIfTrue="1" operator="between">
      <formula>12</formula>
      <formula>39</formula>
    </cfRule>
    <cfRule type="cellIs" dxfId="429" priority="327" operator="greaterThanOrEqual">
      <formula>40</formula>
    </cfRule>
  </conditionalFormatting>
  <conditionalFormatting sqref="AQ11 AQ14 AQ17 AQ20 AQ23 AQ26 AQ29:AS29 AQ32:AS32 AQ35:AS35 AQ38:AS38 AQ41:AS41 AQ44:AS44 AQ47:AS47 AQ50:AS50 AQ53:AS53 AQ56:AS56 AQ59:AS59 AQ62:AS62 AQ65:AS65 AQ68:AS68 AQ71:AS71 AQ74:AS74 AS14">
    <cfRule type="cellIs" dxfId="428" priority="322" operator="equal">
      <formula>"LEVE"</formula>
    </cfRule>
    <cfRule type="cellIs" dxfId="427" priority="323" operator="equal">
      <formula>"MODERADO"</formula>
    </cfRule>
    <cfRule type="cellIs" dxfId="426" priority="324" operator="equal">
      <formula>"GRAVE"</formula>
    </cfRule>
  </conditionalFormatting>
  <conditionalFormatting sqref="K11:K76">
    <cfRule type="containsText" dxfId="425" priority="320" operator="containsText" text="MEDIO BAJA">
      <formula>NOT(ISERROR(SEARCH("MEDIO BAJA",K11)))</formula>
    </cfRule>
    <cfRule type="containsText" dxfId="424" priority="321" operator="containsText" text="MEDIO ALTA">
      <formula>NOT(ISERROR(SEARCH("MEDIO ALTA",K11)))</formula>
    </cfRule>
  </conditionalFormatting>
  <conditionalFormatting sqref="M11:M76">
    <cfRule type="containsText" dxfId="423" priority="318" operator="containsText" text="MEDIO BAJO">
      <formula>NOT(ISERROR(SEARCH("MEDIO BAJO",M11)))</formula>
    </cfRule>
    <cfRule type="containsText" dxfId="422" priority="319" operator="containsText" text="MEDIO ALTO">
      <formula>NOT(ISERROR(SEARCH("MEDIO ALTO",M11)))</formula>
    </cfRule>
  </conditionalFormatting>
  <conditionalFormatting sqref="AI11:AJ11 AI12:AI76 AJ20 AJ23 AJ26 AJ29 AJ32 AJ35 AJ38 AJ41 AJ44 AJ47 AJ50 AJ53 AJ56 AJ59 AJ62 AJ65 AJ68 AJ71 AJ74 AJ14 AJ17">
    <cfRule type="expression" dxfId="421" priority="313">
      <formula>P11="No_existen"</formula>
    </cfRule>
  </conditionalFormatting>
  <conditionalFormatting sqref="AM11:AN11 AM12:AM13 AN14 AN17 AN20 AN23 AN26 AN29 AN32 AN35 AN38 AN41 AN44 AN47 AN50 AN53 AN56 AN59 AN62 AN65 AN68 AN71 AN74 AN77 AN80 AN83 AN86 AM22:AM76">
    <cfRule type="expression" dxfId="420" priority="312">
      <formula>P11="No_existen"</formula>
    </cfRule>
  </conditionalFormatting>
  <conditionalFormatting sqref="AW11 AW13 AW17:AW25 AW27:AW76">
    <cfRule type="expression" dxfId="419" priority="303">
      <formula>AT11&lt;&gt;"COMPARTIR"</formula>
    </cfRule>
    <cfRule type="expression" dxfId="418" priority="309">
      <formula>AT11="ASUMIR"</formula>
    </cfRule>
  </conditionalFormatting>
  <conditionalFormatting sqref="AU13 AU18:AU19 AU22 AU27:AU76">
    <cfRule type="expression" dxfId="417" priority="296">
      <formula>AT13="ASUMIR"</formula>
    </cfRule>
  </conditionalFormatting>
  <conditionalFormatting sqref="AV27:AV76 AV13 AV18:AV22">
    <cfRule type="expression" dxfId="416" priority="295">
      <formula>AT13="ASUMIR"</formula>
    </cfRule>
  </conditionalFormatting>
  <conditionalFormatting sqref="AL11:AL76">
    <cfRule type="expression" dxfId="415" priority="401">
      <formula>Q11="No_existen"</formula>
    </cfRule>
  </conditionalFormatting>
  <conditionalFormatting sqref="AH11:AH76">
    <cfRule type="expression" dxfId="414" priority="405">
      <formula>P11="No_existen"</formula>
    </cfRule>
  </conditionalFormatting>
  <conditionalFormatting sqref="AG11:AG76">
    <cfRule type="expression" dxfId="413" priority="409">
      <formula>Q11="No_existen"</formula>
    </cfRule>
  </conditionalFormatting>
  <conditionalFormatting sqref="AF11 AF14 AF17 AF20 AF23 AF26 AF29 AF32 AF35 AF38 AF41 AF44 AF47 AF50 AF53 AF56 AF59 AF62 AF65 AF68 AF71 AF74 AF77 AF80 AF83">
    <cfRule type="expression" dxfId="412" priority="413">
      <formula>Q11="No_existen"</formula>
    </cfRule>
  </conditionalFormatting>
  <conditionalFormatting sqref="AC11:AC76">
    <cfRule type="expression" dxfId="411" priority="421">
      <formula>P11="No_existen"</formula>
    </cfRule>
  </conditionalFormatting>
  <conditionalFormatting sqref="AB11:AB76">
    <cfRule type="expression" dxfId="410" priority="425">
      <formula>Q11="No_existen"</formula>
    </cfRule>
  </conditionalFormatting>
  <conditionalFormatting sqref="AO11:AO76">
    <cfRule type="containsText" dxfId="409" priority="272" operator="containsText" text="DÉBIL">
      <formula>NOT(ISERROR(SEARCH("DÉBIL",AO11)))</formula>
    </cfRule>
    <cfRule type="containsText" dxfId="408" priority="273" operator="containsText" text="ACEPTABLE">
      <formula>NOT(ISERROR(SEARCH("ACEPTABLE",AO11)))</formula>
    </cfRule>
    <cfRule type="containsText" dxfId="407" priority="274" operator="containsText" text="FUERTE">
      <formula>NOT(ISERROR(SEARCH("FUERTE",AO11)))</formula>
    </cfRule>
  </conditionalFormatting>
  <conditionalFormatting sqref="AA11 AA17 AA20 AA23 AA26 AA29 AA32 AA35 AA38 AA41 AA44 AA47 AA50 AA53 AA56 AA59 AA62 AA65 AA68 AA71 AA74 AA77 AA80 AA83 AA14">
    <cfRule type="expression" dxfId="406" priority="479">
      <formula>Q11="No_existen"</formula>
    </cfRule>
  </conditionalFormatting>
  <conditionalFormatting sqref="AK11 AK77 AK80 AK83 AK86 AK14 AK17 AK20 AK23 AK26 AK29 AK32 AK35 AK38 AK41 AK44 AK47 AK50 AK53 AK56 AK59 AK62 AK65 AK68 AK71 AK74">
    <cfRule type="expression" dxfId="405" priority="481">
      <formula>Q11="No_existen"</formula>
    </cfRule>
  </conditionalFormatting>
  <conditionalFormatting sqref="Y11:Y76">
    <cfRule type="expression" dxfId="404" priority="89">
      <formula>X11="Semiautomatico"</formula>
    </cfRule>
    <cfRule type="expression" dxfId="403" priority="95">
      <formula>X11="Manual"</formula>
    </cfRule>
    <cfRule type="expression" dxfId="402" priority="269">
      <formula>P11="No_existen"</formula>
    </cfRule>
  </conditionalFormatting>
  <conditionalFormatting sqref="X12">
    <cfRule type="expression" dxfId="401" priority="268">
      <formula>$P$12="No_existen"</formula>
    </cfRule>
  </conditionalFormatting>
  <conditionalFormatting sqref="Y12:Y76">
    <cfRule type="expression" dxfId="400" priority="267">
      <formula>P12="No_existen"</formula>
    </cfRule>
  </conditionalFormatting>
  <conditionalFormatting sqref="AO11:AO76">
    <cfRule type="containsText" dxfId="399" priority="266" operator="containsText" text="INEXISTENTE">
      <formula>NOT(ISERROR(SEARCH("INEXISTENTE",AO11)))</formula>
    </cfRule>
  </conditionalFormatting>
  <conditionalFormatting sqref="AD11">
    <cfRule type="expression" dxfId="398" priority="265">
      <formula>$P$11="No_existen"</formula>
    </cfRule>
  </conditionalFormatting>
  <conditionalFormatting sqref="X11">
    <cfRule type="expression" dxfId="397" priority="264">
      <formula>P11="No_Existen"</formula>
    </cfRule>
  </conditionalFormatting>
  <conditionalFormatting sqref="T12">
    <cfRule type="expression" dxfId="396" priority="263">
      <formula>P12="No_existen"</formula>
    </cfRule>
  </conditionalFormatting>
  <conditionalFormatting sqref="T13">
    <cfRule type="expression" dxfId="395" priority="262">
      <formula>P13="No_existen"</formula>
    </cfRule>
  </conditionalFormatting>
  <conditionalFormatting sqref="X13">
    <cfRule type="expression" dxfId="394" priority="261">
      <formula>P13="No_existen"</formula>
    </cfRule>
  </conditionalFormatting>
  <conditionalFormatting sqref="X14">
    <cfRule type="expression" dxfId="393" priority="257">
      <formula>$P$14="No_existen"</formula>
    </cfRule>
  </conditionalFormatting>
  <conditionalFormatting sqref="AD14">
    <cfRule type="expression" dxfId="392" priority="256">
      <formula>P14="No_existen"</formula>
    </cfRule>
  </conditionalFormatting>
  <conditionalFormatting sqref="X15">
    <cfRule type="expression" dxfId="391" priority="254">
      <formula>$P$15="No_existen"</formula>
    </cfRule>
  </conditionalFormatting>
  <conditionalFormatting sqref="AD15">
    <cfRule type="expression" dxfId="390" priority="253">
      <formula>P15="No_existen"</formula>
    </cfRule>
  </conditionalFormatting>
  <conditionalFormatting sqref="X16">
    <cfRule type="expression" dxfId="389" priority="251">
      <formula>$P$16="No_existen"</formula>
    </cfRule>
  </conditionalFormatting>
  <conditionalFormatting sqref="AD16">
    <cfRule type="expression" dxfId="388" priority="250">
      <formula>P16="No_existen"</formula>
    </cfRule>
  </conditionalFormatting>
  <conditionalFormatting sqref="X17">
    <cfRule type="expression" dxfId="387" priority="248">
      <formula>$P$17="No_existen"</formula>
    </cfRule>
  </conditionalFormatting>
  <conditionalFormatting sqref="AD17">
    <cfRule type="expression" dxfId="386" priority="247">
      <formula>P17="No_existen"</formula>
    </cfRule>
  </conditionalFormatting>
  <conditionalFormatting sqref="AD18">
    <cfRule type="expression" dxfId="385" priority="246">
      <formula>P18="No_existen"</formula>
    </cfRule>
  </conditionalFormatting>
  <conditionalFormatting sqref="X18">
    <cfRule type="expression" dxfId="384" priority="245">
      <formula>$P$18="No_existen"</formula>
    </cfRule>
  </conditionalFormatting>
  <conditionalFormatting sqref="X19">
    <cfRule type="expression" dxfId="383" priority="242">
      <formula>$P$19="No_existen"</formula>
    </cfRule>
  </conditionalFormatting>
  <conditionalFormatting sqref="AD19">
    <cfRule type="expression" dxfId="382" priority="241">
      <formula>P19="No_existen"</formula>
    </cfRule>
  </conditionalFormatting>
  <conditionalFormatting sqref="X20">
    <cfRule type="expression" dxfId="381" priority="231">
      <formula>$P$20="No_existen"</formula>
    </cfRule>
  </conditionalFormatting>
  <conditionalFormatting sqref="AD22">
    <cfRule type="expression" dxfId="380" priority="91">
      <formula>AC22="No asignado"</formula>
    </cfRule>
    <cfRule type="expression" dxfId="379" priority="230">
      <formula>P22="No_existen"</formula>
    </cfRule>
  </conditionalFormatting>
  <conditionalFormatting sqref="X21">
    <cfRule type="expression" dxfId="378" priority="228">
      <formula>$P$21="No_existen"</formula>
    </cfRule>
  </conditionalFormatting>
  <conditionalFormatting sqref="X22">
    <cfRule type="expression" dxfId="377" priority="225">
      <formula>$P$22="No_existen"</formula>
    </cfRule>
  </conditionalFormatting>
  <conditionalFormatting sqref="X23">
    <cfRule type="expression" dxfId="376" priority="222">
      <formula>$P$23="No_existen"</formula>
    </cfRule>
  </conditionalFormatting>
  <conditionalFormatting sqref="X24">
    <cfRule type="expression" dxfId="375" priority="221">
      <formula>$P$24="No_existen"</formula>
    </cfRule>
  </conditionalFormatting>
  <conditionalFormatting sqref="X25">
    <cfRule type="expression" dxfId="374" priority="220">
      <formula>$P$25="No_existen"</formula>
    </cfRule>
  </conditionalFormatting>
  <conditionalFormatting sqref="AD27">
    <cfRule type="expression" dxfId="373" priority="207">
      <formula>P27="No_existen"</formula>
    </cfRule>
  </conditionalFormatting>
  <conditionalFormatting sqref="AD28">
    <cfRule type="expression" dxfId="372" priority="206">
      <formula>P28="No_existen"</formula>
    </cfRule>
  </conditionalFormatting>
  <conditionalFormatting sqref="T29:T31">
    <cfRule type="expression" dxfId="371" priority="205">
      <formula>P29="No_existen"</formula>
    </cfRule>
  </conditionalFormatting>
  <conditionalFormatting sqref="X29">
    <cfRule type="expression" dxfId="370" priority="204">
      <formula>$P$29="No_existen"</formula>
    </cfRule>
  </conditionalFormatting>
  <conditionalFormatting sqref="AD29:AD31">
    <cfRule type="expression" dxfId="369" priority="203">
      <formula>P29="No_existen"</formula>
    </cfRule>
  </conditionalFormatting>
  <conditionalFormatting sqref="X30">
    <cfRule type="expression" dxfId="368" priority="202">
      <formula>$P$30="No_existen"</formula>
    </cfRule>
  </conditionalFormatting>
  <conditionalFormatting sqref="X31">
    <cfRule type="expression" dxfId="367" priority="201">
      <formula>$P$31="No_existen"</formula>
    </cfRule>
  </conditionalFormatting>
  <conditionalFormatting sqref="T32:T34">
    <cfRule type="expression" dxfId="366" priority="200">
      <formula>P32="No_existen"</formula>
    </cfRule>
  </conditionalFormatting>
  <conditionalFormatting sqref="X32">
    <cfRule type="expression" dxfId="365" priority="199">
      <formula>$P$32="No_existen"</formula>
    </cfRule>
  </conditionalFormatting>
  <conditionalFormatting sqref="X33">
    <cfRule type="expression" dxfId="364" priority="198">
      <formula>$P$33="No_existen"</formula>
    </cfRule>
  </conditionalFormatting>
  <conditionalFormatting sqref="X34">
    <cfRule type="expression" dxfId="363" priority="197">
      <formula>$P$34="No_existen"</formula>
    </cfRule>
  </conditionalFormatting>
  <conditionalFormatting sqref="AD32">
    <cfRule type="expression" dxfId="362" priority="196">
      <formula>P32="No_existen"</formula>
    </cfRule>
  </conditionalFormatting>
  <conditionalFormatting sqref="AD33">
    <cfRule type="expression" dxfId="361" priority="195">
      <formula>P33="No_existen"</formula>
    </cfRule>
  </conditionalFormatting>
  <conditionalFormatting sqref="AD34">
    <cfRule type="expression" dxfId="360" priority="194">
      <formula>P34="No_existen"</formula>
    </cfRule>
  </conditionalFormatting>
  <conditionalFormatting sqref="T35:T37">
    <cfRule type="expression" dxfId="359" priority="193">
      <formula>P35="No_existen"</formula>
    </cfRule>
  </conditionalFormatting>
  <conditionalFormatting sqref="X35">
    <cfRule type="expression" dxfId="358" priority="192">
      <formula>$P$35="No_existen"</formula>
    </cfRule>
  </conditionalFormatting>
  <conditionalFormatting sqref="X36">
    <cfRule type="expression" dxfId="357" priority="191">
      <formula>$P$36="No_existen"</formula>
    </cfRule>
  </conditionalFormatting>
  <conditionalFormatting sqref="X37">
    <cfRule type="expression" dxfId="356" priority="190">
      <formula>$P$37="No_existen"</formula>
    </cfRule>
  </conditionalFormatting>
  <conditionalFormatting sqref="AD35">
    <cfRule type="expression" dxfId="355" priority="189">
      <formula>P35="No_existen"</formula>
    </cfRule>
  </conditionalFormatting>
  <conditionalFormatting sqref="AD36">
    <cfRule type="expression" dxfId="354" priority="188">
      <formula>P36="No_existen"</formula>
    </cfRule>
  </conditionalFormatting>
  <conditionalFormatting sqref="AD37">
    <cfRule type="expression" dxfId="353" priority="187">
      <formula>P37="No_existen"</formula>
    </cfRule>
  </conditionalFormatting>
  <conditionalFormatting sqref="T38:T40">
    <cfRule type="expression" dxfId="352" priority="186">
      <formula>P38="No_existen"</formula>
    </cfRule>
  </conditionalFormatting>
  <conditionalFormatting sqref="X38">
    <cfRule type="expression" dxfId="351" priority="185">
      <formula>$P$38="No_existen"</formula>
    </cfRule>
  </conditionalFormatting>
  <conditionalFormatting sqref="X39">
    <cfRule type="expression" dxfId="350" priority="184">
      <formula>$P$39="No_existen"</formula>
    </cfRule>
  </conditionalFormatting>
  <conditionalFormatting sqref="X40">
    <cfRule type="expression" dxfId="349" priority="183">
      <formula>$P$40="No_existen"</formula>
    </cfRule>
  </conditionalFormatting>
  <conditionalFormatting sqref="AD38">
    <cfRule type="expression" dxfId="348" priority="182">
      <formula>P38="No_existen"</formula>
    </cfRule>
  </conditionalFormatting>
  <conditionalFormatting sqref="AD39">
    <cfRule type="expression" dxfId="347" priority="181">
      <formula>P39="No_existen"</formula>
    </cfRule>
  </conditionalFormatting>
  <conditionalFormatting sqref="AD40">
    <cfRule type="expression" dxfId="346" priority="180">
      <formula>P40="No_existen"</formula>
    </cfRule>
  </conditionalFormatting>
  <conditionalFormatting sqref="T41:T43">
    <cfRule type="expression" dxfId="345" priority="179">
      <formula>P41="No_existen"</formula>
    </cfRule>
  </conditionalFormatting>
  <conditionalFormatting sqref="X41">
    <cfRule type="expression" dxfId="344" priority="178">
      <formula>$P$41="No_existen"</formula>
    </cfRule>
  </conditionalFormatting>
  <conditionalFormatting sqref="X42">
    <cfRule type="expression" dxfId="343" priority="177">
      <formula>$P$42="No_existen"</formula>
    </cfRule>
  </conditionalFormatting>
  <conditionalFormatting sqref="X43">
    <cfRule type="expression" dxfId="342" priority="176">
      <formula>$P$43="No_existen"</formula>
    </cfRule>
  </conditionalFormatting>
  <conditionalFormatting sqref="AD41">
    <cfRule type="expression" dxfId="341" priority="175">
      <formula>P41="No_existen"</formula>
    </cfRule>
  </conditionalFormatting>
  <conditionalFormatting sqref="AD42">
    <cfRule type="expression" dxfId="340" priority="174">
      <formula>P42="No_existen"</formula>
    </cfRule>
  </conditionalFormatting>
  <conditionalFormatting sqref="AD43">
    <cfRule type="expression" dxfId="339" priority="173">
      <formula>P43="No_existen"</formula>
    </cfRule>
  </conditionalFormatting>
  <conditionalFormatting sqref="AD44">
    <cfRule type="expression" dxfId="338" priority="172">
      <formula>P44="No_existen"</formula>
    </cfRule>
  </conditionalFormatting>
  <conditionalFormatting sqref="AD45">
    <cfRule type="expression" dxfId="337" priority="171">
      <formula>P45="No_existen"</formula>
    </cfRule>
  </conditionalFormatting>
  <conditionalFormatting sqref="AD46">
    <cfRule type="expression" dxfId="336" priority="170">
      <formula>P46="No_existen"</formula>
    </cfRule>
  </conditionalFormatting>
  <conditionalFormatting sqref="X44">
    <cfRule type="expression" dxfId="335" priority="169">
      <formula>$P$44="No_existen"</formula>
    </cfRule>
  </conditionalFormatting>
  <conditionalFormatting sqref="X45">
    <cfRule type="expression" dxfId="334" priority="168">
      <formula>$P$45="No_existen"</formula>
    </cfRule>
  </conditionalFormatting>
  <conditionalFormatting sqref="X46">
    <cfRule type="expression" dxfId="333" priority="167">
      <formula>$P$46="No_existen"</formula>
    </cfRule>
  </conditionalFormatting>
  <conditionalFormatting sqref="T44:T46">
    <cfRule type="expression" dxfId="332" priority="166">
      <formula>P44="No_existen"</formula>
    </cfRule>
  </conditionalFormatting>
  <conditionalFormatting sqref="T47:T49">
    <cfRule type="expression" dxfId="331" priority="165">
      <formula>P47="No_existen"</formula>
    </cfRule>
  </conditionalFormatting>
  <conditionalFormatting sqref="X47">
    <cfRule type="expression" dxfId="330" priority="164">
      <formula>$P$47="No_existen"</formula>
    </cfRule>
  </conditionalFormatting>
  <conditionalFormatting sqref="X48">
    <cfRule type="expression" dxfId="329" priority="163">
      <formula>$P$48="No_existen"</formula>
    </cfRule>
  </conditionalFormatting>
  <conditionalFormatting sqref="X49">
    <cfRule type="expression" dxfId="328" priority="162">
      <formula>$P$49="No_existen"</formula>
    </cfRule>
  </conditionalFormatting>
  <conditionalFormatting sqref="AD47">
    <cfRule type="expression" dxfId="327" priority="161">
      <formula>P47="No_existen"</formula>
    </cfRule>
  </conditionalFormatting>
  <conditionalFormatting sqref="AD48">
    <cfRule type="expression" dxfId="326" priority="160">
      <formula>P48="No_existen"</formula>
    </cfRule>
  </conditionalFormatting>
  <conditionalFormatting sqref="AD49">
    <cfRule type="expression" dxfId="325" priority="159">
      <formula>P49="No_existen"</formula>
    </cfRule>
  </conditionalFormatting>
  <conditionalFormatting sqref="AD50">
    <cfRule type="expression" dxfId="324" priority="158">
      <formula>P50="No_existen"</formula>
    </cfRule>
  </conditionalFormatting>
  <conditionalFormatting sqref="AD51">
    <cfRule type="expression" dxfId="323" priority="157">
      <formula>P51="No_existen"</formula>
    </cfRule>
  </conditionalFormatting>
  <conditionalFormatting sqref="AD52">
    <cfRule type="expression" dxfId="322" priority="156">
      <formula>P52="No_existen"</formula>
    </cfRule>
  </conditionalFormatting>
  <conditionalFormatting sqref="X50">
    <cfRule type="expression" dxfId="321" priority="155">
      <formula>$P$50="No_existen"</formula>
    </cfRule>
  </conditionalFormatting>
  <conditionalFormatting sqref="X51">
    <cfRule type="expression" dxfId="320" priority="154">
      <formula>$P$51="No_existen"</formula>
    </cfRule>
  </conditionalFormatting>
  <conditionalFormatting sqref="X52">
    <cfRule type="expression" dxfId="319" priority="153">
      <formula>$P$52="No_existen"</formula>
    </cfRule>
  </conditionalFormatting>
  <conditionalFormatting sqref="T50:T52">
    <cfRule type="expression" dxfId="318" priority="152">
      <formula>P50="No_existen"</formula>
    </cfRule>
  </conditionalFormatting>
  <conditionalFormatting sqref="T53:T55">
    <cfRule type="expression" dxfId="317" priority="151">
      <formula>P53="No_existen"</formula>
    </cfRule>
  </conditionalFormatting>
  <conditionalFormatting sqref="X53">
    <cfRule type="expression" dxfId="316" priority="150">
      <formula>$P$53="No_existen"</formula>
    </cfRule>
  </conditionalFormatting>
  <conditionalFormatting sqref="X54">
    <cfRule type="expression" dxfId="315" priority="149">
      <formula>$P$54="No_existen"</formula>
    </cfRule>
  </conditionalFormatting>
  <conditionalFormatting sqref="X55">
    <cfRule type="expression" dxfId="314" priority="148">
      <formula>$P$55="No_existen"</formula>
    </cfRule>
  </conditionalFormatting>
  <conditionalFormatting sqref="AD53">
    <cfRule type="expression" dxfId="313" priority="147">
      <formula>P53="No_existen"</formula>
    </cfRule>
  </conditionalFormatting>
  <conditionalFormatting sqref="AD54">
    <cfRule type="expression" dxfId="312" priority="146">
      <formula>P54="No_existen"</formula>
    </cfRule>
  </conditionalFormatting>
  <conditionalFormatting sqref="AD55">
    <cfRule type="expression" dxfId="311" priority="145">
      <formula>P55="No_existen"</formula>
    </cfRule>
  </conditionalFormatting>
  <conditionalFormatting sqref="AD56">
    <cfRule type="expression" dxfId="310" priority="144">
      <formula>P56="No_existen"</formula>
    </cfRule>
  </conditionalFormatting>
  <conditionalFormatting sqref="AD57">
    <cfRule type="expression" dxfId="309" priority="143">
      <formula>P57="No_existen"</formula>
    </cfRule>
  </conditionalFormatting>
  <conditionalFormatting sqref="AD58">
    <cfRule type="expression" dxfId="308" priority="142">
      <formula>P58="No_existen"</formula>
    </cfRule>
  </conditionalFormatting>
  <conditionalFormatting sqref="X56">
    <cfRule type="expression" dxfId="307" priority="141">
      <formula>$P$56="No_existen"</formula>
    </cfRule>
  </conditionalFormatting>
  <conditionalFormatting sqref="X57">
    <cfRule type="expression" dxfId="306" priority="140">
      <formula>$P$57="No_existen"</formula>
    </cfRule>
  </conditionalFormatting>
  <conditionalFormatting sqref="X58">
    <cfRule type="expression" dxfId="305" priority="139">
      <formula>$P$58="No_existen"</formula>
    </cfRule>
  </conditionalFormatting>
  <conditionalFormatting sqref="T56:T58">
    <cfRule type="expression" dxfId="304" priority="138">
      <formula>P56="No_existen"</formula>
    </cfRule>
  </conditionalFormatting>
  <conditionalFormatting sqref="T59:T61">
    <cfRule type="expression" dxfId="303" priority="137">
      <formula>P59="No_existen"</formula>
    </cfRule>
  </conditionalFormatting>
  <conditionalFormatting sqref="X59">
    <cfRule type="expression" dxfId="302" priority="136">
      <formula>$P$59="No_existen"</formula>
    </cfRule>
  </conditionalFormatting>
  <conditionalFormatting sqref="X60">
    <cfRule type="expression" dxfId="301" priority="135">
      <formula>$P$60="No_existen"</formula>
    </cfRule>
  </conditionalFormatting>
  <conditionalFormatting sqref="X61">
    <cfRule type="expression" dxfId="300" priority="134">
      <formula>$P$61="No_existen"</formula>
    </cfRule>
  </conditionalFormatting>
  <conditionalFormatting sqref="AD59">
    <cfRule type="expression" dxfId="299" priority="133">
      <formula>P59="No_existen"</formula>
    </cfRule>
  </conditionalFormatting>
  <conditionalFormatting sqref="AD60">
    <cfRule type="expression" dxfId="298" priority="132">
      <formula>P60="No_existen"</formula>
    </cfRule>
  </conditionalFormatting>
  <conditionalFormatting sqref="AD61">
    <cfRule type="expression" dxfId="297" priority="131">
      <formula>P61="No_existen"</formula>
    </cfRule>
  </conditionalFormatting>
  <conditionalFormatting sqref="AD62">
    <cfRule type="expression" dxfId="296" priority="130">
      <formula>P62="No_existen"</formula>
    </cfRule>
  </conditionalFormatting>
  <conditionalFormatting sqref="AD63">
    <cfRule type="expression" dxfId="295" priority="129">
      <formula>P63="No_existen"</formula>
    </cfRule>
  </conditionalFormatting>
  <conditionalFormatting sqref="AD64">
    <cfRule type="expression" dxfId="294" priority="128">
      <formula>P64="No_existen"</formula>
    </cfRule>
  </conditionalFormatting>
  <conditionalFormatting sqref="X62">
    <cfRule type="expression" dxfId="293" priority="127">
      <formula>$P$62="No_existen"</formula>
    </cfRule>
  </conditionalFormatting>
  <conditionalFormatting sqref="X63">
    <cfRule type="expression" dxfId="292" priority="126">
      <formula>$P$63="No_existen"</formula>
    </cfRule>
  </conditionalFormatting>
  <conditionalFormatting sqref="X64">
    <cfRule type="expression" dxfId="291" priority="125">
      <formula>$P$64="No_existen"</formula>
    </cfRule>
  </conditionalFormatting>
  <conditionalFormatting sqref="T62:T64">
    <cfRule type="expression" dxfId="290" priority="124">
      <formula>P62="No_existen"</formula>
    </cfRule>
  </conditionalFormatting>
  <conditionalFormatting sqref="T65:T67">
    <cfRule type="expression" dxfId="289" priority="123">
      <formula>P65="No_existen"</formula>
    </cfRule>
  </conditionalFormatting>
  <conditionalFormatting sqref="X65">
    <cfRule type="expression" dxfId="288" priority="122">
      <formula>$P$65="No_existen"</formula>
    </cfRule>
  </conditionalFormatting>
  <conditionalFormatting sqref="X66">
    <cfRule type="expression" dxfId="287" priority="121">
      <formula>$P$66="No_existen"</formula>
    </cfRule>
  </conditionalFormatting>
  <conditionalFormatting sqref="X67">
    <cfRule type="expression" dxfId="286" priority="120">
      <formula>$P$67="No_existen"</formula>
    </cfRule>
  </conditionalFormatting>
  <conditionalFormatting sqref="AD65">
    <cfRule type="expression" dxfId="285" priority="119">
      <formula>P65="No_existen"</formula>
    </cfRule>
  </conditionalFormatting>
  <conditionalFormatting sqref="AD66">
    <cfRule type="expression" dxfId="284" priority="118">
      <formula>P66="No_existen"</formula>
    </cfRule>
  </conditionalFormatting>
  <conditionalFormatting sqref="AD67">
    <cfRule type="expression" dxfId="283" priority="117">
      <formula>P67="No_existen"</formula>
    </cfRule>
  </conditionalFormatting>
  <conditionalFormatting sqref="AD68">
    <cfRule type="expression" dxfId="282" priority="116">
      <formula>P68="No_existen"</formula>
    </cfRule>
  </conditionalFormatting>
  <conditionalFormatting sqref="AD69">
    <cfRule type="expression" dxfId="281" priority="115">
      <formula>P69="No_existen"</formula>
    </cfRule>
  </conditionalFormatting>
  <conditionalFormatting sqref="AD70">
    <cfRule type="expression" dxfId="280" priority="114">
      <formula>P70="No_existen"</formula>
    </cfRule>
  </conditionalFormatting>
  <conditionalFormatting sqref="X68">
    <cfRule type="expression" dxfId="279" priority="113">
      <formula>$P$68="No_existen"</formula>
    </cfRule>
  </conditionalFormatting>
  <conditionalFormatting sqref="X69">
    <cfRule type="expression" dxfId="278" priority="112">
      <formula>$P$69="No_existen"</formula>
    </cfRule>
  </conditionalFormatting>
  <conditionalFormatting sqref="X70">
    <cfRule type="expression" dxfId="277" priority="111">
      <formula>$P$70="No_existen"</formula>
    </cfRule>
  </conditionalFormatting>
  <conditionalFormatting sqref="T68:T70">
    <cfRule type="expression" dxfId="276" priority="110">
      <formula>P68="No_existen"</formula>
    </cfRule>
  </conditionalFormatting>
  <conditionalFormatting sqref="T71:T73">
    <cfRule type="expression" dxfId="275" priority="109">
      <formula>P71="No_existen"</formula>
    </cfRule>
  </conditionalFormatting>
  <conditionalFormatting sqref="T74:T76">
    <cfRule type="expression" dxfId="274" priority="108">
      <formula>P74="No_existen"</formula>
    </cfRule>
  </conditionalFormatting>
  <conditionalFormatting sqref="X71">
    <cfRule type="expression" dxfId="273" priority="107">
      <formula>$P$71="No_existen"</formula>
    </cfRule>
  </conditionalFormatting>
  <conditionalFormatting sqref="X72">
    <cfRule type="expression" dxfId="272" priority="106">
      <formula>$P$72="No_existen"</formula>
    </cfRule>
  </conditionalFormatting>
  <conditionalFormatting sqref="X73">
    <cfRule type="expression" dxfId="271" priority="105">
      <formula>$P$73="No_existen"</formula>
    </cfRule>
  </conditionalFormatting>
  <conditionalFormatting sqref="X74">
    <cfRule type="expression" dxfId="270" priority="104">
      <formula>$P$74="No_existen"</formula>
    </cfRule>
  </conditionalFormatting>
  <conditionalFormatting sqref="X75">
    <cfRule type="expression" dxfId="269" priority="103">
      <formula>$P$75="No_existen"</formula>
    </cfRule>
  </conditionalFormatting>
  <conditionalFormatting sqref="X76">
    <cfRule type="expression" dxfId="268" priority="102">
      <formula>$P$76="No_existen"</formula>
    </cfRule>
  </conditionalFormatting>
  <conditionalFormatting sqref="AD71">
    <cfRule type="expression" dxfId="267" priority="101">
      <formula>P71="No_existen"</formula>
    </cfRule>
  </conditionalFormatting>
  <conditionalFormatting sqref="AD72">
    <cfRule type="expression" dxfId="266" priority="100">
      <formula>P72="No_existen"</formula>
    </cfRule>
  </conditionalFormatting>
  <conditionalFormatting sqref="AD73">
    <cfRule type="expression" dxfId="265" priority="99">
      <formula>P73="No_existen"</formula>
    </cfRule>
  </conditionalFormatting>
  <conditionalFormatting sqref="AD74">
    <cfRule type="expression" dxfId="264" priority="98">
      <formula>P74="No_existen"</formula>
    </cfRule>
  </conditionalFormatting>
  <conditionalFormatting sqref="AD75">
    <cfRule type="expression" dxfId="263" priority="97">
      <formula>P75="No_existen"</formula>
    </cfRule>
  </conditionalFormatting>
  <conditionalFormatting sqref="AD76">
    <cfRule type="expression" dxfId="262" priority="96">
      <formula>P76="No_existen"</formula>
    </cfRule>
  </conditionalFormatting>
  <conditionalFormatting sqref="AD14:AD16">
    <cfRule type="expression" dxfId="261" priority="93">
      <formula>AC14="No asignado"</formula>
    </cfRule>
  </conditionalFormatting>
  <conditionalFormatting sqref="AD17:AD19">
    <cfRule type="expression" dxfId="260" priority="92">
      <formula>AC17="No asignado"</formula>
    </cfRule>
  </conditionalFormatting>
  <conditionalFormatting sqref="Y23:Y25">
    <cfRule type="expression" dxfId="259" priority="90">
      <formula>X23="Manual"</formula>
    </cfRule>
  </conditionalFormatting>
  <conditionalFormatting sqref="AD11:AD19 AD22 AD27:AD76">
    <cfRule type="expression" dxfId="258" priority="94">
      <formula>AC11="No asignado"</formula>
    </cfRule>
  </conditionalFormatting>
  <conditionalFormatting sqref="AD12">
    <cfRule type="expression" dxfId="257" priority="88">
      <formula>$P$12="No_existen"</formula>
    </cfRule>
  </conditionalFormatting>
  <conditionalFormatting sqref="AD13">
    <cfRule type="expression" dxfId="256" priority="87">
      <formula>$P$13="No_existen"</formula>
    </cfRule>
  </conditionalFormatting>
  <conditionalFormatting sqref="T11">
    <cfRule type="expression" dxfId="255" priority="86">
      <formula>Q11="No_existen"</formula>
    </cfRule>
  </conditionalFormatting>
  <conditionalFormatting sqref="AR11:AS11">
    <cfRule type="cellIs" dxfId="254" priority="83" operator="equal">
      <formula>"LEVE"</formula>
    </cfRule>
    <cfRule type="cellIs" dxfId="253" priority="84" operator="equal">
      <formula>"MODERADO"</formula>
    </cfRule>
    <cfRule type="cellIs" dxfId="252" priority="85" operator="equal">
      <formula>"GRAVE"</formula>
    </cfRule>
  </conditionalFormatting>
  <conditionalFormatting sqref="AU11">
    <cfRule type="expression" dxfId="251" priority="82">
      <formula>AT11="ASUMIR"</formula>
    </cfRule>
  </conditionalFormatting>
  <conditionalFormatting sqref="AU12">
    <cfRule type="expression" dxfId="250" priority="80">
      <formula>AT12="ASUMIR"</formula>
    </cfRule>
  </conditionalFormatting>
  <conditionalFormatting sqref="AW12">
    <cfRule type="expression" dxfId="249" priority="77">
      <formula>AT12&lt;&gt;"COMPARTIR"</formula>
    </cfRule>
    <cfRule type="expression" dxfId="248" priority="78">
      <formula>AT12="ASUMIR"</formula>
    </cfRule>
  </conditionalFormatting>
  <conditionalFormatting sqref="T14:T16">
    <cfRule type="expression" dxfId="247" priority="76">
      <formula>Q14="No_existen"</formula>
    </cfRule>
  </conditionalFormatting>
  <conditionalFormatting sqref="T14:T16">
    <cfRule type="expression" dxfId="246" priority="75">
      <formula>Q14=""</formula>
    </cfRule>
  </conditionalFormatting>
  <conditionalFormatting sqref="AD15">
    <cfRule type="expression" dxfId="245" priority="74">
      <formula>$P$11="No_existen"</formula>
    </cfRule>
  </conditionalFormatting>
  <conditionalFormatting sqref="AD16">
    <cfRule type="expression" dxfId="244" priority="73">
      <formula>P16="No_existen"</formula>
    </cfRule>
  </conditionalFormatting>
  <conditionalFormatting sqref="AM14:AM16">
    <cfRule type="expression" dxfId="243" priority="72">
      <formula>AH14="No_existen"</formula>
    </cfRule>
  </conditionalFormatting>
  <conditionalFormatting sqref="AM14:AM16">
    <cfRule type="expression" dxfId="242" priority="71">
      <formula>AH14=""</formula>
    </cfRule>
  </conditionalFormatting>
  <conditionalFormatting sqref="AR14">
    <cfRule type="cellIs" dxfId="241" priority="68" operator="equal">
      <formula>"LEVE"</formula>
    </cfRule>
    <cfRule type="cellIs" dxfId="240" priority="69" operator="equal">
      <formula>"MODERADO"</formula>
    </cfRule>
    <cfRule type="cellIs" dxfId="239" priority="70" operator="equal">
      <formula>"GRAVE"</formula>
    </cfRule>
  </conditionalFormatting>
  <conditionalFormatting sqref="AU14:AU16">
    <cfRule type="expression" dxfId="238" priority="67">
      <formula>AT14="ASUMIR"</formula>
    </cfRule>
  </conditionalFormatting>
  <conditionalFormatting sqref="AW14:AW16">
    <cfRule type="expression" dxfId="237" priority="65">
      <formula>AT14&lt;&gt;"COMPARTIR"</formula>
    </cfRule>
    <cfRule type="expression" dxfId="236" priority="66">
      <formula>AT14="ASUMIR"</formula>
    </cfRule>
  </conditionalFormatting>
  <conditionalFormatting sqref="T17:T19">
    <cfRule type="expression" dxfId="235" priority="64">
      <formula>Q17="No_existen"</formula>
    </cfRule>
  </conditionalFormatting>
  <conditionalFormatting sqref="T17:T19">
    <cfRule type="expression" dxfId="234" priority="63">
      <formula>Q17=""</formula>
    </cfRule>
  </conditionalFormatting>
  <conditionalFormatting sqref="AD18">
    <cfRule type="expression" dxfId="233" priority="62">
      <formula>P18="No_existen"</formula>
    </cfRule>
  </conditionalFormatting>
  <conditionalFormatting sqref="AD19">
    <cfRule type="expression" dxfId="232" priority="61">
      <formula>P19="No_existen"</formula>
    </cfRule>
  </conditionalFormatting>
  <conditionalFormatting sqref="AM17:AM19">
    <cfRule type="expression" dxfId="231" priority="60">
      <formula>AH17="No_existen"</formula>
    </cfRule>
  </conditionalFormatting>
  <conditionalFormatting sqref="AM17:AM19">
    <cfRule type="expression" dxfId="230" priority="59">
      <formula>AH17=""</formula>
    </cfRule>
  </conditionalFormatting>
  <conditionalFormatting sqref="AR17:AS17">
    <cfRule type="cellIs" dxfId="229" priority="56" operator="equal">
      <formula>"LEVE"</formula>
    </cfRule>
    <cfRule type="cellIs" dxfId="228" priority="57" operator="equal">
      <formula>"MODERADO"</formula>
    </cfRule>
    <cfRule type="cellIs" dxfId="227" priority="58" operator="equal">
      <formula>"GRAVE"</formula>
    </cfRule>
  </conditionalFormatting>
  <conditionalFormatting sqref="T21">
    <cfRule type="expression" dxfId="226" priority="55">
      <formula>Q21="No_existen"</formula>
    </cfRule>
  </conditionalFormatting>
  <conditionalFormatting sqref="T21">
    <cfRule type="expression" dxfId="225" priority="54">
      <formula>Q21=""</formula>
    </cfRule>
  </conditionalFormatting>
  <conditionalFormatting sqref="AM20:AM21">
    <cfRule type="expression" dxfId="224" priority="53">
      <formula>AH20="No_existen"</formula>
    </cfRule>
  </conditionalFormatting>
  <conditionalFormatting sqref="AM20:AM21">
    <cfRule type="expression" dxfId="223" priority="52">
      <formula>AH20=""</formula>
    </cfRule>
  </conditionalFormatting>
  <conditionalFormatting sqref="AR20">
    <cfRule type="cellIs" dxfId="222" priority="49" operator="equal">
      <formula>"LEVE"</formula>
    </cfRule>
    <cfRule type="cellIs" dxfId="221" priority="50" operator="equal">
      <formula>"MODERADO"</formula>
    </cfRule>
    <cfRule type="cellIs" dxfId="220" priority="51" operator="equal">
      <formula>"GRAVE"</formula>
    </cfRule>
  </conditionalFormatting>
  <conditionalFormatting sqref="AS20">
    <cfRule type="cellIs" dxfId="219" priority="46" operator="equal">
      <formula>"LEVE"</formula>
    </cfRule>
    <cfRule type="cellIs" dxfId="218" priority="47" operator="equal">
      <formula>"MODERADO"</formula>
    </cfRule>
    <cfRule type="cellIs" dxfId="217" priority="48" operator="equal">
      <formula>"GRAVE"</formula>
    </cfRule>
  </conditionalFormatting>
  <conditionalFormatting sqref="AU20:AU21">
    <cfRule type="expression" dxfId="216" priority="45">
      <formula>AT20="ASUMIR"</formula>
    </cfRule>
  </conditionalFormatting>
  <conditionalFormatting sqref="T23:T25">
    <cfRule type="expression" dxfId="215" priority="44">
      <formula>Q23="No_existen"</formula>
    </cfRule>
  </conditionalFormatting>
  <conditionalFormatting sqref="T23:T25">
    <cfRule type="expression" dxfId="214" priority="43">
      <formula>Q23=""</formula>
    </cfRule>
  </conditionalFormatting>
  <conditionalFormatting sqref="AR23:AS23">
    <cfRule type="cellIs" dxfId="213" priority="38" operator="equal">
      <formula>"LEVE"</formula>
    </cfRule>
    <cfRule type="cellIs" dxfId="212" priority="39" operator="equal">
      <formula>"MODERADO"</formula>
    </cfRule>
    <cfRule type="cellIs" dxfId="211" priority="40" operator="equal">
      <formula>"GRAVE"</formula>
    </cfRule>
  </conditionalFormatting>
  <conditionalFormatting sqref="AU25">
    <cfRule type="expression" dxfId="210" priority="34">
      <formula>AT25="ASUMIR"</formula>
    </cfRule>
  </conditionalFormatting>
  <conditionalFormatting sqref="AU23:AU24">
    <cfRule type="expression" dxfId="209" priority="33">
      <formula>AT23="ASUMIR"</formula>
    </cfRule>
  </conditionalFormatting>
  <conditionalFormatting sqref="AD20">
    <cfRule type="expression" dxfId="208" priority="31">
      <formula>P20="No_existen"</formula>
    </cfRule>
  </conditionalFormatting>
  <conditionalFormatting sqref="AD21">
    <cfRule type="expression" dxfId="207" priority="30">
      <formula>P21="No_existen"</formula>
    </cfRule>
  </conditionalFormatting>
  <conditionalFormatting sqref="AD20:AD21">
    <cfRule type="expression" dxfId="206" priority="28">
      <formula>AC20="No asignado"</formula>
    </cfRule>
  </conditionalFormatting>
  <conditionalFormatting sqref="AD20:AD21">
    <cfRule type="expression" dxfId="205" priority="29">
      <formula>AC20="No asignado"</formula>
    </cfRule>
  </conditionalFormatting>
  <conditionalFormatting sqref="AD20">
    <cfRule type="expression" dxfId="204" priority="27">
      <formula>P20="No_existen"</formula>
    </cfRule>
  </conditionalFormatting>
  <conditionalFormatting sqref="AD21">
    <cfRule type="expression" dxfId="203" priority="26">
      <formula>P21="No_existen"</formula>
    </cfRule>
  </conditionalFormatting>
  <conditionalFormatting sqref="AD23:AD25">
    <cfRule type="expression" dxfId="202" priority="25">
      <formula>P23="No_existen"</formula>
    </cfRule>
  </conditionalFormatting>
  <conditionalFormatting sqref="AD24">
    <cfRule type="expression" dxfId="201" priority="24">
      <formula>P24="No_existen"</formula>
    </cfRule>
  </conditionalFormatting>
  <conditionalFormatting sqref="AD25">
    <cfRule type="expression" dxfId="200" priority="23">
      <formula>P25="No_existen"</formula>
    </cfRule>
  </conditionalFormatting>
  <conditionalFormatting sqref="AD23:AD25">
    <cfRule type="expression" dxfId="199" priority="22">
      <formula>AC23="No asignado"</formula>
    </cfRule>
  </conditionalFormatting>
  <conditionalFormatting sqref="AV23:AV25">
    <cfRule type="expression" dxfId="198" priority="21">
      <formula>AT23="ASUMIR"</formula>
    </cfRule>
  </conditionalFormatting>
  <conditionalFormatting sqref="AV11:AV12">
    <cfRule type="expression" dxfId="197" priority="20">
      <formula>AT11="ASUMIR"</formula>
    </cfRule>
  </conditionalFormatting>
  <conditionalFormatting sqref="AV14:AV17">
    <cfRule type="expression" dxfId="196" priority="19">
      <formula>AT14="ASUMIR"</formula>
    </cfRule>
  </conditionalFormatting>
  <conditionalFormatting sqref="T28">
    <cfRule type="expression" dxfId="195" priority="18">
      <formula>P28="No_existen"</formula>
    </cfRule>
  </conditionalFormatting>
  <conditionalFormatting sqref="X26">
    <cfRule type="expression" dxfId="194" priority="17">
      <formula>$P$26="No_existen"</formula>
    </cfRule>
  </conditionalFormatting>
  <conditionalFormatting sqref="X27">
    <cfRule type="expression" dxfId="193" priority="16">
      <formula>$P$27="No_existen"</formula>
    </cfRule>
  </conditionalFormatting>
  <conditionalFormatting sqref="X28">
    <cfRule type="expression" dxfId="192" priority="15">
      <formula>$P$28="No_existen"</formula>
    </cfRule>
  </conditionalFormatting>
  <conditionalFormatting sqref="T26:T27">
    <cfRule type="expression" dxfId="191" priority="14">
      <formula>Q26="No_existen"</formula>
    </cfRule>
  </conditionalFormatting>
  <conditionalFormatting sqref="T26:T27">
    <cfRule type="expression" dxfId="190" priority="13">
      <formula>Q26=""</formula>
    </cfRule>
  </conditionalFormatting>
  <conditionalFormatting sqref="AD26">
    <cfRule type="expression" dxfId="189" priority="12">
      <formula>P26="No_existen"</formula>
    </cfRule>
  </conditionalFormatting>
  <conditionalFormatting sqref="AD26">
    <cfRule type="expression" dxfId="188" priority="11">
      <formula>AC26="No asignado"</formula>
    </cfRule>
  </conditionalFormatting>
  <conditionalFormatting sqref="AR26:AS26">
    <cfRule type="cellIs" dxfId="187" priority="8" operator="equal">
      <formula>"LEVE"</formula>
    </cfRule>
    <cfRule type="cellIs" dxfId="186" priority="9" operator="equal">
      <formula>"MODERADO"</formula>
    </cfRule>
    <cfRule type="cellIs" dxfId="185" priority="10" operator="equal">
      <formula>"GRAVE"</formula>
    </cfRule>
  </conditionalFormatting>
  <conditionalFormatting sqref="AW26">
    <cfRule type="expression" dxfId="184" priority="6">
      <formula>AT26&lt;&gt;"COMPARTIR"</formula>
    </cfRule>
    <cfRule type="expression" dxfId="183" priority="7">
      <formula>AT26="ASUMIR"</formula>
    </cfRule>
  </conditionalFormatting>
  <conditionalFormatting sqref="AV26">
    <cfRule type="expression" dxfId="182" priority="5">
      <formula>AT26="ASUMIR"</formula>
    </cfRule>
  </conditionalFormatting>
  <conditionalFormatting sqref="AU26">
    <cfRule type="expression" dxfId="181" priority="4">
      <formula>AT26="ASUMIR"</formula>
    </cfRule>
  </conditionalFormatting>
  <conditionalFormatting sqref="T20">
    <cfRule type="expression" dxfId="180" priority="3">
      <formula>Q20="No_existen"</formula>
    </cfRule>
  </conditionalFormatting>
  <conditionalFormatting sqref="T20">
    <cfRule type="expression" dxfId="179" priority="2">
      <formula>Q20=""</formula>
    </cfRule>
  </conditionalFormatting>
  <conditionalFormatting sqref="T22">
    <cfRule type="expression" dxfId="178" priority="1">
      <formula>P22="No_existen"</formula>
    </cfRule>
  </conditionalFormatting>
  <dataValidations xWindow="780" yWindow="499" count="99">
    <dataValidation type="list" allowBlank="1" showInputMessage="1" showErrorMessage="1" errorTitle="DATO NO VALIDO" error="CELDA DE SELECCIÓN - NO CAMBIAR CONFIGURACIÓN" promptTitle="IMPACTO" prompt="Seleccione el nivel de impacto del riesgo" sqref="M11:M13" xr:uid="{00000000-0002-0000-0000-000000000000}">
      <formula1>INDIRECT($G$11)</formula1>
    </dataValidation>
    <dataValidation type="list" allowBlank="1" showInputMessage="1" showErrorMessage="1" promptTitle="TRATAMIENTO DEL RIESGO" prompt="Defina el tratamiento que se le dará al riesgo" sqref="AT74:AT76" xr:uid="{00000000-0002-0000-0000-000001000000}">
      <formula1>INDIRECT($AQ$74)</formula1>
    </dataValidation>
    <dataValidation type="list" allowBlank="1" showInputMessage="1" showErrorMessage="1" promptTitle="TRATAMIENTO DEL RIESGO" prompt="Defina el tratamiento que se le dará al riesgo" sqref="AT23:AT25" xr:uid="{00000000-0002-0000-0000-000002000000}">
      <formula1>INDIRECT($AQ$23)</formula1>
    </dataValidation>
    <dataValidation type="list" allowBlank="1" showInputMessage="1" showErrorMessage="1" promptTitle="TRATAMIENTO DEL RIESGO" prompt="Defina el tratamiento que se le dará al riesgo" sqref="AT20:AT22" xr:uid="{00000000-0002-0000-0000-000003000000}">
      <formula1>INDIRECT($AQ$20)</formula1>
    </dataValidation>
    <dataValidation type="list" allowBlank="1" showInputMessage="1" showErrorMessage="1" promptTitle="TRATAMIENTO DEL RIESGO" prompt="Defina el tratamiento que se le dará al riesgo" sqref="AT17:AT19" xr:uid="{00000000-0002-0000-0000-000004000000}">
      <formula1>INDIRECT($AQ$17)</formula1>
    </dataValidation>
    <dataValidation type="list" allowBlank="1" showInputMessage="1" showErrorMessage="1" promptTitle="TRATAMIENTO DEL RIESGO" prompt="Defina el tratamiento que se le dará al riesgo" sqref="AT14:AT16" xr:uid="{00000000-0002-0000-0000-000005000000}">
      <formula1>INDIRECT($AQ$14)</formula1>
    </dataValidation>
    <dataValidation type="list" allowBlank="1" showInputMessage="1" showErrorMessage="1" promptTitle="TRATAMIENTO DEL RIESGO" prompt="Defina el tratamiento que se le dará al riesgo" sqref="AT11:AT13" xr:uid="{00000000-0002-0000-0000-000006000000}">
      <formula1>INDIRECT($AQ$11)</formula1>
    </dataValidation>
    <dataValidation type="custom" allowBlank="1" showInputMessage="1" showErrorMessage="1" sqref="AG81:AH81 V81:X81 AE81 AB81:AC81" xr:uid="{00000000-0002-0000-0000-000007000000}">
      <formula1>IF(OR(#REF!="0", #REF!="I", #REF!="II"),"NO APLICA", "xxxxxx")</formula1>
    </dataValidation>
    <dataValidation allowBlank="1" showInputMessage="1" showErrorMessage="1" prompt="Identiique aquellas principales consecuencias que se pueden presentar al momento de que se materialice el riesgo" sqref="J11 J17 J14 J20:J76" xr:uid="{00000000-0002-0000-0000-000008000000}"/>
    <dataValidation allowBlank="1" showInputMessage="1" showErrorMessage="1" prompt="Describa brevemente en qué consiste el riesgo" sqref="I11 I17 I14 I20:I76" xr:uid="{00000000-0002-0000-0000-000009000000}"/>
    <dataValidation allowBlank="1" showInputMessage="1" showErrorMessage="1" promptTitle="CONTROL" prompt="Defina el estado del control asociado al riesgo" sqref="Q56:S56 Q59:S59 Q62:S62 Q65:S65 Q68:S68 Q47:S47 Q14:S14 Q11:S11 Q26:S26 Q29:S29 Q32:S32 Q35:S35 Q38:S38 Q41:S41 Q44:S44 Q50:S50 Q74:S74 Q20:S20 Q17:S17 Q23:S23 Q53:S53 Q75:Q76 Q12:Q13 Q15:Q16 Q18:Q19 Q21:Q22 Q24:Q25 Q27:Q28 Q30:Q31 Q33:Q34 Q36:Q37 Q39:Q40 Q42:Q43 Q45:Q46 Q48:Q49 Q51:Q52 Q54:Q55 Q57:Q58 Q60:Q61 Q63:Q64 Q66:Q67 Q69:Q70 Q72:Q73 Q71:S71" xr:uid="{00000000-0002-0000-0000-00000A000000}"/>
    <dataValidation allowBlank="1" showInputMessage="1" showErrorMessage="1" promptTitle="INDICADOR  DEL RIESGO" prompt="Establezca un indicador que permita monitorear el riesgo" sqref="AY11 AY14:AY76" xr:uid="{00000000-0002-0000-0000-00000B000000}"/>
    <dataValidation type="list" allowBlank="1" showInputMessage="1" showErrorMessage="1" sqref="E13" xr:uid="{00000000-0002-0000-0000-00000C000000}">
      <formula1>INDIRECT($D$13)</formula1>
    </dataValidation>
    <dataValidation type="list" allowBlank="1" showInputMessage="1" showErrorMessage="1" prompt="Seleccione la Unidad Organizacional o el área que diligencia el mapa de riesgos" sqref="J6" xr:uid="{00000000-0002-0000-0000-00000D000000}">
      <formula1>INDIRECT($C$6)</formula1>
    </dataValidation>
    <dataValidation type="list" allowBlank="1" showInputMessage="1" showErrorMessage="1" prompt="Seleccione el tipo de Factor establecido en el contexto" sqref="D11" xr:uid="{00000000-0002-0000-0000-00000E000000}">
      <formula1>FACTOR</formula1>
    </dataValidation>
    <dataValidation type="list" allowBlank="1" showInputMessage="1" showErrorMessage="1" prompt="De acuerdo al tipo factor seleccionado (interno o externo) seleccione el factor específico" sqref="E11" xr:uid="{00000000-0002-0000-0000-00000F000000}">
      <formula1>INDIRECT($D$11)</formula1>
    </dataValidation>
    <dataValidation type="list" allowBlank="1" showInputMessage="1" showErrorMessage="1" errorTitle="DATO NO VALIDO" error="CELDA DE SELECCIÓN - NO CAMBIAR CONFIGURACIÓN" promptTitle="IMPACTO" prompt="Seleccione el nivel de impacto del riesgo" sqref="M14:M16" xr:uid="{00000000-0002-0000-0000-000010000000}">
      <formula1>INDIRECT($G$14)</formula1>
    </dataValidation>
    <dataValidation type="list" allowBlank="1" showInputMessage="1" showErrorMessage="1" errorTitle="DATO NO VALIDO" error="CELDA DE SELECCIÓN - NO CAMBIAR CONFIGURACIÓN" promptTitle="IMPACTO" prompt="Seleccione el nivel de impacto del riesgo" sqref="M17:M19" xr:uid="{00000000-0002-0000-0000-000011000000}">
      <formula1>INDIRECT($G$17)</formula1>
    </dataValidation>
    <dataValidation type="list" allowBlank="1" showInputMessage="1" showErrorMessage="1" errorTitle="DATO NO VALIDO" error="CELDA DE SELECCIÓN - NO CAMBIAR CONFIGURACIÓN" promptTitle="IMPACTO" prompt="Seleccione el nivel de impacto del riesgo" sqref="M20:M22" xr:uid="{00000000-0002-0000-0000-000012000000}">
      <formula1>INDIRECT($G$20)</formula1>
    </dataValidation>
    <dataValidation type="list" allowBlank="1" showInputMessage="1" showErrorMessage="1" errorTitle="DATO NO VALIDO" error="CELDA DE SELECCIÓN - NO CAMBIAR CONFIGURACIÓN" promptTitle="IMPACTO" prompt="Seleccione el nivel de impacto del riesgo" sqref="M23:M25" xr:uid="{00000000-0002-0000-0000-000013000000}">
      <formula1>INDIRECT($G$23)</formula1>
    </dataValidation>
    <dataValidation type="list" allowBlank="1" showInputMessage="1" showErrorMessage="1" errorTitle="DATO NO VALIDO" error="CELDA DE SELECCIÓN - NO CAMBIAR CONFIGURACIÓN" promptTitle="IMPACTO" prompt="Seleccione el nivel de impacto del riesgo" sqref="M74:M76" xr:uid="{00000000-0002-0000-0000-000014000000}">
      <formula1>INDIRECT($G$74)</formula1>
    </dataValidation>
    <dataValidation type="list" allowBlank="1" showInputMessage="1" showErrorMessage="1" error="Seleccion el tipo de mapa" prompt="Seleccione el tipo de mapa de riesgos a construir_x000a_PROCESOS_x000a_PDI" sqref="C6" xr:uid="{00000000-0002-0000-0000-000015000000}">
      <formula1>MAPA</formula1>
    </dataValidation>
    <dataValidation type="list" allowBlank="1" showInputMessage="1" showErrorMessage="1" sqref="E14" xr:uid="{00000000-0002-0000-0000-000016000000}">
      <formula1>INDIRECT($D$14)</formula1>
    </dataValidation>
    <dataValidation type="list" allowBlank="1" showInputMessage="1" showErrorMessage="1" sqref="E15" xr:uid="{00000000-0002-0000-0000-000017000000}">
      <formula1>INDIRECT($D$15)</formula1>
    </dataValidation>
    <dataValidation type="list" allowBlank="1" showInputMessage="1" showErrorMessage="1" sqref="E16" xr:uid="{00000000-0002-0000-0000-000018000000}">
      <formula1>INDIRECT($D$16)</formula1>
    </dataValidation>
    <dataValidation type="list" allowBlank="1" showInputMessage="1" showErrorMessage="1" sqref="E17" xr:uid="{00000000-0002-0000-0000-000019000000}">
      <formula1>INDIRECT($D$17)</formula1>
    </dataValidation>
    <dataValidation type="list" allowBlank="1" showInputMessage="1" showErrorMessage="1" sqref="E18" xr:uid="{00000000-0002-0000-0000-00001A000000}">
      <formula1>INDIRECT($D$18)</formula1>
    </dataValidation>
    <dataValidation type="list" allowBlank="1" showInputMessage="1" showErrorMessage="1" sqref="E19" xr:uid="{00000000-0002-0000-0000-00001B000000}">
      <formula1>INDIRECT($D$19)</formula1>
    </dataValidation>
    <dataValidation type="list" allowBlank="1" showInputMessage="1" showErrorMessage="1" sqref="E20" xr:uid="{00000000-0002-0000-0000-00001C000000}">
      <formula1>INDIRECT($D$20)</formula1>
    </dataValidation>
    <dataValidation type="list" allowBlank="1" showInputMessage="1" showErrorMessage="1" sqref="E21" xr:uid="{00000000-0002-0000-0000-00001D000000}">
      <formula1>INDIRECT($D$21)</formula1>
    </dataValidation>
    <dataValidation type="list" allowBlank="1" showInputMessage="1" showErrorMessage="1" sqref="E22" xr:uid="{00000000-0002-0000-0000-00001E000000}">
      <formula1>INDIRECT($D$22)</formula1>
    </dataValidation>
    <dataValidation type="list" allowBlank="1" showInputMessage="1" showErrorMessage="1" sqref="E23" xr:uid="{00000000-0002-0000-0000-00001F000000}">
      <formula1>INDIRECT($D$23)</formula1>
    </dataValidation>
    <dataValidation type="list" allowBlank="1" showInputMessage="1" showErrorMessage="1" sqref="E24" xr:uid="{00000000-0002-0000-0000-000020000000}">
      <formula1>INDIRECT($D$24)</formula1>
    </dataValidation>
    <dataValidation type="list" allowBlank="1" showInputMessage="1" showErrorMessage="1" sqref="E25" xr:uid="{00000000-0002-0000-0000-000021000000}">
      <formula1>INDIRECT($D$25)</formula1>
    </dataValidation>
    <dataValidation type="list" allowBlank="1" showInputMessage="1" showErrorMessage="1" sqref="E12" xr:uid="{00000000-0002-0000-0000-000022000000}">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xr:uid="{00000000-0002-0000-0000-000023000000}"/>
    <dataValidation allowBlank="1" showInputMessage="1" showErrorMessage="1" prompt="De acuerdo al análisis de los factores interno y externos que incluyo en el estudio de contexto del proceso, establezca claramente la causa que genera el riesgo." sqref="F11:F16" xr:uid="{00000000-0002-0000-0000-000024000000}"/>
    <dataValidation allowBlank="1" showInputMessage="1" showErrorMessage="1" errorTitle="DATO NO VALIDO" error="CELDA DE SELECCIÓN - NO CAMBIAR CONFIGURACIÓN" promptTitle="IMPACTO" prompt="Seleccione el nivel de impacto del riesgo" sqref="N11:N76" xr:uid="{00000000-0002-0000-0000-000025000000}"/>
    <dataValidation allowBlank="1" showInputMessage="1" showErrorMessage="1" errorTitle="DATO NO VALIDO" error="CELDA DE SELECCIÓN  - NO CAMBIAR CONFIGURACIÓN" promptTitle="PROBABILIDAD" prompt="Seleccione la probabilidad de ocurrencia del riesgo" sqref="L11:L76" xr:uid="{00000000-0002-0000-0000-000026000000}"/>
    <dataValidation type="list" allowBlank="1" showInputMessage="1" showErrorMessage="1" errorTitle="DATO NO VALIDO" error="CELDA DE SELECCIÓN  - NO CAMBIAR CONFIGURACIÓN" promptTitle="PROBABILIDAD" prompt="Seleccione la probabilidad de ocurrencia del riesgo" sqref="K11:K76" xr:uid="{00000000-0002-0000-0000-000027000000}">
      <formula1>PROBABILIDAD</formula1>
    </dataValidation>
    <dataValidation type="list" allowBlank="1" showInputMessage="1" showErrorMessage="1" sqref="D12:D76" xr:uid="{00000000-0002-0000-0000-000028000000}">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xr:uid="{00000000-0002-0000-0000-000029000000}"/>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B11:B76" xr:uid="{00000000-0002-0000-0000-00002A000000}">
      <formula1>INDIRECT($J$6)</formula1>
    </dataValidation>
    <dataValidation type="custom" allowBlank="1" showInputMessage="1" showErrorMessage="1" errorTitle="COMPARTIR" error="Si requiere involucrar otra dependencia elija como Tipo de manejo &quot;COMPARTIR&quot;" sqref="AW11:AX76" xr:uid="{00000000-0002-0000-0000-00002B000000}">
      <formula1>AT11="COMPARTIR"</formula1>
    </dataValidation>
    <dataValidation type="custom" allowBlank="1" showInputMessage="1" showErrorMessage="1" sqref="AU19:AU76" xr:uid="{00000000-0002-0000-0000-00002C000000}">
      <formula1>AT19&lt;&gt;"ASUMIR"</formula1>
    </dataValidation>
    <dataValidation type="list" allowBlank="1" showInputMessage="1" showErrorMessage="1" sqref="E26:E76" xr:uid="{00000000-0002-0000-0000-00002D000000}">
      <formula1>INDIRECT($D26)</formula1>
    </dataValidation>
    <dataValidation type="list" allowBlank="1" showInputMessage="1" showErrorMessage="1" errorTitle="DATO NO VALIDO" error="CELDA DE SELECCIÓN - NO CAMBIAR CONFIGURACIÓN" promptTitle="IMPACTO" prompt="Seleccione el nivel de impacto del riesgo" sqref="M26:M28" xr:uid="{00000000-0002-0000-0000-00002E000000}">
      <formula1>INDIRECT($G$26)</formula1>
    </dataValidation>
    <dataValidation type="list" allowBlank="1" showInputMessage="1" showErrorMessage="1" errorTitle="DATO NO VALIDO" error="CELDA DE SELECCIÓN - NO CAMBIAR CONFIGURACIÓN" promptTitle="IMPACTO" prompt="Seleccione el nivel de impacto del riesgo" sqref="M29:M31" xr:uid="{00000000-0002-0000-0000-00002F000000}">
      <formula1>INDIRECT($G$29)</formula1>
    </dataValidation>
    <dataValidation type="list" allowBlank="1" showInputMessage="1" showErrorMessage="1" errorTitle="DATO NO VALIDO" error="CELDA DE SELECCIÓN - NO CAMBIAR CONFIGURACIÓN" promptTitle="IMPACTO" prompt="Seleccione el nivel de impacto del riesgo" sqref="M32:M34" xr:uid="{00000000-0002-0000-0000-000030000000}">
      <formula1>INDIRECT($G$32)</formula1>
    </dataValidation>
    <dataValidation type="list" allowBlank="1" showInputMessage="1" showErrorMessage="1" errorTitle="DATO NO VALIDO" error="CELDA DE SELECCIÓN - NO CAMBIAR CONFIGURACIÓN" promptTitle="IMPACTO" prompt="Seleccione el nivel de impacto del riesgo" sqref="M35:M37" xr:uid="{00000000-0002-0000-0000-000031000000}">
      <formula1>INDIRECT($G$35)</formula1>
    </dataValidation>
    <dataValidation type="list" allowBlank="1" showInputMessage="1" showErrorMessage="1" errorTitle="DATO NO VALIDO" error="CELDA DE SELECCIÓN - NO CAMBIAR CONFIGURACIÓN" promptTitle="IMPACTO" prompt="Seleccione el nivel de impacto del riesgo" sqref="M38:M40" xr:uid="{00000000-0002-0000-0000-000032000000}">
      <formula1>INDIRECT($G$38)</formula1>
    </dataValidation>
    <dataValidation type="list" allowBlank="1" showInputMessage="1" showErrorMessage="1" errorTitle="DATO NO VALIDO" error="CELDA DE SELECCIÓN - NO CAMBIAR CONFIGURACIÓN" promptTitle="IMPACTO" prompt="Seleccione el nivel de impacto del riesgo" sqref="M41:M43" xr:uid="{00000000-0002-0000-0000-000033000000}">
      <formula1>INDIRECT($G$41)</formula1>
    </dataValidation>
    <dataValidation type="list" allowBlank="1" showInputMessage="1" showErrorMessage="1" errorTitle="DATO NO VALIDO" error="CELDA DE SELECCIÓN - NO CAMBIAR CONFIGURACIÓN" promptTitle="IMPACTO" prompt="Seleccione el nivel de impacto del riesgo" sqref="M44:M46" xr:uid="{00000000-0002-0000-0000-000034000000}">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V76" xr:uid="{00000000-0002-0000-0000-000035000000}">
      <formula1>42736</formula1>
    </dataValidation>
    <dataValidation allowBlank="1" showInputMessage="1" showErrorMessage="1" promptTitle="INDICADOR DE RIESGO" prompt="Digite el nombre y la formula del indicador que permita monitorear el riesgo" sqref="AR11:AR76" xr:uid="{00000000-0002-0000-0000-000036000000}"/>
    <dataValidation allowBlank="1" showInputMessage="1" showErrorMessage="1" promptTitle="META" prompt="Establezca la meta para el indicador, definiendo si la meta a cumplir es creciente o decreciente." sqref="AS11:AS76" xr:uid="{00000000-0002-0000-0000-000037000000}"/>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AF77 AF14 AF11 AF17 AF20 AF23 AF26 AF29 AF32 AF35 AF38 AF41 AF44 AF47 AF50 AF53 AF56 AF59 AF62 AF65 AF68 AF71 AF74 AF80 Z83 Z86 U77:U91 Z80 Z77" xr:uid="{00000000-0002-0000-0000-000038000000}">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xr:uid="{00000000-0002-0000-0000-000039000000}">
      <formula1>CONTROLES</formula1>
    </dataValidation>
    <dataValidation type="list" allowBlank="1" showInputMessage="1" showErrorMessage="1" errorTitle="DATO NO VÁLIDO" error="CELDA DE SELECCIÓN - NO CAMBIAR CONFIGURACIÓN" promptTitle="Estado del Control" prompt="Determine el estado del control" sqref="P11:P76" xr:uid="{00000000-0002-0000-0000-00003A000000}">
      <formula1>CONTROLES</formula1>
    </dataValidation>
    <dataValidation type="list" allowBlank="1" showInputMessage="1" showErrorMessage="1" errorTitle="DATO NO VALIDO" error="CELDA DE SELECCIÓN - NO CAMBIAR CONFIGURACIÓN" promptTitle="IMPACTO" prompt="Seleccione el nivel de impacto del riesgo" sqref="M50:M52" xr:uid="{00000000-0002-0000-0000-00003B000000}">
      <formula1>INDIRECT($G$50)</formula1>
    </dataValidation>
    <dataValidation type="list" allowBlank="1" showInputMessage="1" showErrorMessage="1" errorTitle="DATO NO VALIDO" error="CELDA DE SELECCIÓN - NO CAMBIAR CONFIGURACIÓN" promptTitle="IMPACTO" prompt="Seleccione el nivel de impacto del riesgo" sqref="M53:M55" xr:uid="{00000000-0002-0000-0000-00003C000000}">
      <formula1>INDIRECT($G$53)</formula1>
    </dataValidation>
    <dataValidation type="list" allowBlank="1" showInputMessage="1" showErrorMessage="1" errorTitle="DATO NO VALIDO" error="CELDA DE SELECCIÓN - NO CAMBIAR CONFIGURACIÓN" promptTitle="IMPACTO" prompt="Seleccione el nivel de impacto del riesgo" sqref="M56:M58" xr:uid="{00000000-0002-0000-0000-00003D000000}">
      <formula1>INDIRECT($G$56)</formula1>
    </dataValidation>
    <dataValidation type="list" allowBlank="1" showInputMessage="1" showErrorMessage="1" errorTitle="DATO NO VALIDO" error="CELDA DE SELECCIÓN - NO CAMBIAR CONFIGURACIÓN" promptTitle="IMPACTO" prompt="Seleccione el nivel de impacto del riesgo" sqref="M59:M61" xr:uid="{00000000-0002-0000-0000-00003E000000}">
      <formula1>INDIRECT($G$59)</formula1>
    </dataValidation>
    <dataValidation type="list" allowBlank="1" showInputMessage="1" showErrorMessage="1" errorTitle="DATO NO VALIDO" error="CELDA DE SELECCIÓN - NO CAMBIAR CONFIGURACIÓN" promptTitle="IMPACTO" prompt="Seleccione el nivel de impacto del riesgo" sqref="M62:M64" xr:uid="{00000000-0002-0000-0000-00003F000000}">
      <formula1>INDIRECT($G$62)</formula1>
    </dataValidation>
    <dataValidation type="list" allowBlank="1" showInputMessage="1" showErrorMessage="1" errorTitle="DATO NO VALIDO" error="CELDA DE SELECCIÓN - NO CAMBIAR CONFIGURACIÓN" promptTitle="IMPACTO" prompt="Seleccione el nivel de impacto del riesgo" sqref="M65:M67" xr:uid="{00000000-0002-0000-0000-000040000000}">
      <formula1>INDIRECT($G$65)</formula1>
    </dataValidation>
    <dataValidation type="list" allowBlank="1" showInputMessage="1" showErrorMessage="1" errorTitle="DATO NO VALIDO" error="CELDA DE SELECCIÓN - NO CAMBIAR CONFIGURACIÓN" promptTitle="IMPACTO" prompt="Seleccione el nivel de impacto del riesgo" sqref="M68:M70" xr:uid="{00000000-0002-0000-0000-000041000000}">
      <formula1>INDIRECT($G$68)</formula1>
    </dataValidation>
    <dataValidation type="list" allowBlank="1" showInputMessage="1" showErrorMessage="1" errorTitle="DATO NO VALIDO" error="CELDA DE SELECCIÓN - NO CAMBIAR CONFIGURACIÓN" promptTitle="IMPACTO" prompt="Seleccione el nivel de impacto del riesgo" sqref="M71:M73" xr:uid="{00000000-0002-0000-0000-000042000000}">
      <formula1>INDIRECT($G$71)</formula1>
    </dataValidation>
    <dataValidation type="list" allowBlank="1" showInputMessage="1" showErrorMessage="1" promptTitle="TRATAMIENTO DEL RIESGO" prompt="Defina el tratamiento que se le dará al riesgo" sqref="AT38:AT40" xr:uid="{00000000-0002-0000-0000-000043000000}">
      <formula1>INDIRECT($AQ$38)</formula1>
    </dataValidation>
    <dataValidation type="list" allowBlank="1" showInputMessage="1" showErrorMessage="1" promptTitle="TRATAMIENTO DEL RIESGO" prompt="Defina el tratamiento que se le dará al riesgo" sqref="AT26:AT28" xr:uid="{00000000-0002-0000-0000-000044000000}">
      <formula1>INDIRECT($AQ$26)</formula1>
    </dataValidation>
    <dataValidation type="list" allowBlank="1" showInputMessage="1" showErrorMessage="1" promptTitle="TRATAMIENTO DEL RIESGO" prompt="Defina el tratamiento que se le dará al riesgo" sqref="AT29:AT31" xr:uid="{00000000-0002-0000-0000-000045000000}">
      <formula1>INDIRECT($AQ$29)</formula1>
    </dataValidation>
    <dataValidation type="list" allowBlank="1" showInputMessage="1" showErrorMessage="1" promptTitle="TRATAMIENTO DEL RIESGO" prompt="Defina el tratamiento que se le dará al riesgo" sqref="AT32:AT34" xr:uid="{00000000-0002-0000-0000-000046000000}">
      <formula1>INDIRECT($AQ$32)</formula1>
    </dataValidation>
    <dataValidation type="list" allowBlank="1" showInputMessage="1" showErrorMessage="1" promptTitle="TRATAMIENTO DEL RIESGO" prompt="Defina el tratamiento que se le dará al riesgo" sqref="AT35:AT37" xr:uid="{00000000-0002-0000-0000-000047000000}">
      <formula1>INDIRECT($AQ$35)</formula1>
    </dataValidation>
    <dataValidation type="list" allowBlank="1" showInputMessage="1" showErrorMessage="1" promptTitle="TRATAMIENTO DEL RIESGO" prompt="Defina el tratamiento que se le dará al riesgo" sqref="AT41:AT43" xr:uid="{00000000-0002-0000-0000-000048000000}">
      <formula1>INDIRECT($AQ$41)</formula1>
    </dataValidation>
    <dataValidation type="list" allowBlank="1" showInputMessage="1" showErrorMessage="1" promptTitle="TRATAMIENTO DEL RIESGO" prompt="Defina el tratamiento que se le dará al riesgo" sqref="AT44:AT46" xr:uid="{00000000-0002-0000-0000-000049000000}">
      <formula1>INDIRECT($AQ$44)</formula1>
    </dataValidation>
    <dataValidation type="list" allowBlank="1" showInputMessage="1" showErrorMessage="1" promptTitle="TRATAMIENTO DEL RIESGO" prompt="Defina el tratamiento que se le dará al riesgo" sqref="AT47:AT49" xr:uid="{00000000-0002-0000-0000-00004A000000}">
      <formula1>INDIRECT($AQ$47)</formula1>
    </dataValidation>
    <dataValidation type="list" allowBlank="1" showInputMessage="1" showErrorMessage="1" promptTitle="TRATAMIENTO DEL RIESGO" prompt="Defina el tratamiento que se le dará al riesgo" sqref="AT50:AT52" xr:uid="{00000000-0002-0000-0000-00004B000000}">
      <formula1>INDIRECT($AQ$50)</formula1>
    </dataValidation>
    <dataValidation type="list" allowBlank="1" showInputMessage="1" showErrorMessage="1" promptTitle="TRATAMIENTO DEL RIESGO" prompt="Defina el tratamiento que se le dará al riesgo" sqref="AT53:AT55" xr:uid="{00000000-0002-0000-0000-00004C000000}">
      <formula1>INDIRECT($AQ$53)</formula1>
    </dataValidation>
    <dataValidation type="list" allowBlank="1" showInputMessage="1" showErrorMessage="1" promptTitle="TRATAMIENTO DEL RIESGO" prompt="Defina el tratamiento que se le dará al riesgo" sqref="AT56:AT58" xr:uid="{00000000-0002-0000-0000-00004D000000}">
      <formula1>INDIRECT($AQ$56)</formula1>
    </dataValidation>
    <dataValidation type="list" allowBlank="1" showInputMessage="1" showErrorMessage="1" promptTitle="TRATAMIENTO DEL RIESGO" prompt="Defina el tratamiento que se le dará al riesgo" sqref="AT59:AT61" xr:uid="{00000000-0002-0000-0000-00004E000000}">
      <formula1>INDIRECT($AQ$59)</formula1>
    </dataValidation>
    <dataValidation type="list" allowBlank="1" showInputMessage="1" showErrorMessage="1" promptTitle="TRATAMIENTO DEL RIESGO" prompt="Defina el tratamiento que se le dará al riesgo" sqref="AT62:AT64" xr:uid="{00000000-0002-0000-0000-00004F000000}">
      <formula1>INDIRECT($AQ$62)</formula1>
    </dataValidation>
    <dataValidation type="list" allowBlank="1" showInputMessage="1" showErrorMessage="1" promptTitle="TRATAMIENTO DEL RIESGO" prompt="Defina el tratamiento que se le dará al riesgo" sqref="AT65:AT67" xr:uid="{00000000-0002-0000-0000-000050000000}">
      <formula1>INDIRECT($AQ$65)</formula1>
    </dataValidation>
    <dataValidation type="list" allowBlank="1" showInputMessage="1" showErrorMessage="1" promptTitle="TRATAMIENTO DEL RIESGO" prompt="Defina el tratamiento que se le dará al riesgo" sqref="AT68:AT70" xr:uid="{00000000-0002-0000-0000-000051000000}">
      <formula1>INDIRECT($AQ$68)</formula1>
    </dataValidation>
    <dataValidation type="list" allowBlank="1" showInputMessage="1" showErrorMessage="1" promptTitle="TRATAMIENTO DEL RIESGO" prompt="Defina el tratamiento que se le dará al riesgo" sqref="AT71:AT73" xr:uid="{00000000-0002-0000-0000-000052000000}">
      <formula1>INDIRECT($AQ$71)</formula1>
    </dataValidation>
    <dataValidation type="list" allowBlank="1" showInputMessage="1" showErrorMessage="1" errorTitle="DATO NO VALIDO" error="CELDA DE SELECCIÓN - NO CAMBIAR CONFIGURACIÓN" promptTitle="IMPACTO" prompt="Seleccione el nivel de impacto del riesgo" sqref="M47:M49" xr:uid="{00000000-0002-0000-0000-000053000000}">
      <formula1>INDIRECT($G$47)</formula1>
    </dataValidation>
    <dataValidation type="list" allowBlank="1" showInputMessage="1" showErrorMessage="1" prompt="Seleccione la CLASE de riesgo_x000a_" sqref="G11:G76" xr:uid="{00000000-0002-0000-0000-000054000000}">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xr:uid="{00000000-0002-0000-0000-000055000000}"/>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A11:AA85 Z11:Z76 V74:W74 V11:W11 AG11:AG76 V14:W14 V17:W17 V20:W20 V23:W23 V26:W26 V29:W29 V32:W32 V35:W35 V38:W38 V41:W41 V44:W44 V47:W47 V50:W50 V53:W53 V56:W56 V59:W59 V62:W62 V65:W65 V68:W68 V71:W71 U11:U76 AB11:AB76 W12:W13 W15:W16 W18:W19 W21:W22 W24:W25 W27:W28 W30:W31 W33:W34 W36:W37 W39:W40 W42:W43 W45:W46 W48:W49 W51:W52 W54:W55 W57:W58 W60:W61 W63:W64 W66:W67 W69:W70 W72:W73 W75:W76" xr:uid="{00000000-0002-0000-0000-000056000000}"/>
    <dataValidation allowBlank="1" showInputMessage="1" showErrorMessage="1" promptTitle="Tipo de control" prompt="Defina que tipo de control es el que se aplica._x000a__x000a_Si definio NO EXISTE EL CONTROL dejeesta celda en blanco" sqref="AN11:AN88" xr:uid="{00000000-0002-0000-0000-000057000000}"/>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xr:uid="{00000000-0002-0000-0000-000058000000}">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xr:uid="{00000000-0002-0000-0000-000059000000}">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xr:uid="{00000000-0002-0000-0000-00005A000000}">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xr:uid="{00000000-0002-0000-0000-00005B000000}">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xr:uid="{00000000-0002-0000-0000-00005C000000}"/>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xr:uid="{00000000-0002-0000-0000-00005D000000}">
      <formula1>NIVEL_AUTOMAT</formula1>
    </dataValidation>
    <dataValidation type="custom" allowBlank="1" showInputMessage="1" showErrorMessage="1" sqref="AY10" xr:uid="{00000000-0002-0000-0000-00005E00000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xr:uid="{00000000-0002-0000-0000-00005F000000}"/>
    <dataValidation allowBlank="1" showInputMessage="1" sqref="Y1048379:Y1048576 AD1048379:AD1048576 Y10:Y1048377 AD77:AD1048377 T1048379:T1048576 T1:T1048377 Y1:Y8 AD1:AD8 AD10" xr:uid="{00000000-0002-0000-0000-000060000000}"/>
    <dataValidation allowBlank="1" showErrorMessage="1" promptTitle="Tipo de control" prompt="Defina que tipo de control es el que se aplica._x000a__x000a_Si definio NO EXISTE EL CONTROL dejeesta celda en blanco" sqref="AO11:AO76" xr:uid="{00000000-0002-0000-0000-000061000000}"/>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xr:uid="{00000000-0002-0000-0000-000062000000}"/>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R89"/>
  <sheetViews>
    <sheetView zoomScale="90" zoomScaleNormal="90" zoomScaleSheetLayoutView="130" workbookViewId="0">
      <pane xSplit="4" ySplit="9" topLeftCell="E10" activePane="bottomRight" state="frozen"/>
      <selection pane="topRight" activeCell="D1" sqref="D1"/>
      <selection pane="bottomLeft" activeCell="A9" sqref="A9"/>
      <selection pane="bottomRight" activeCell="K10" sqref="K10:N12"/>
    </sheetView>
  </sheetViews>
  <sheetFormatPr baseColWidth="10" defaultColWidth="11.42578125" defaultRowHeight="12.75" x14ac:dyDescent="0.2"/>
  <cols>
    <col min="1" max="1" width="8" style="3" customWidth="1"/>
    <col min="2" max="2" width="24.7109375" style="3" customWidth="1"/>
    <col min="3" max="3" width="13.42578125" style="3" customWidth="1"/>
    <col min="4" max="4" width="20.7109375" style="4" customWidth="1"/>
    <col min="5"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6" width="22.7109375" style="3" customWidth="1"/>
    <col min="17" max="17" width="21.85546875" style="3" customWidth="1"/>
    <col min="18" max="18" width="28.85546875" style="3" customWidth="1"/>
    <col min="19" max="16384" width="11.42578125" style="3"/>
  </cols>
  <sheetData>
    <row r="1" spans="1:18" s="5" customFormat="1" ht="19.5" customHeight="1" x14ac:dyDescent="0.2">
      <c r="A1" s="99"/>
      <c r="B1" s="100"/>
      <c r="C1" s="100"/>
      <c r="D1" s="97"/>
      <c r="E1" s="97"/>
      <c r="F1" s="97"/>
      <c r="G1" s="97"/>
      <c r="H1" s="97"/>
      <c r="I1" s="97"/>
      <c r="J1" s="97"/>
      <c r="K1" s="97"/>
      <c r="L1" s="97"/>
      <c r="M1" s="97"/>
      <c r="N1" s="101"/>
      <c r="O1" s="101"/>
      <c r="P1" s="101"/>
      <c r="Q1" s="342" t="s">
        <v>67</v>
      </c>
      <c r="R1" s="343" t="s">
        <v>66</v>
      </c>
    </row>
    <row r="2" spans="1:18" s="5" customFormat="1" ht="18.75" customHeight="1" x14ac:dyDescent="0.2">
      <c r="A2" s="102"/>
      <c r="B2" s="145"/>
      <c r="C2" s="145"/>
      <c r="D2" s="421" t="s">
        <v>69</v>
      </c>
      <c r="E2" s="421"/>
      <c r="F2" s="421"/>
      <c r="G2" s="421"/>
      <c r="H2" s="421"/>
      <c r="I2" s="421"/>
      <c r="J2" s="421"/>
      <c r="K2" s="421"/>
      <c r="L2" s="421"/>
      <c r="M2" s="421"/>
      <c r="N2" s="30"/>
      <c r="O2" s="30"/>
      <c r="P2" s="30"/>
      <c r="Q2" s="344" t="s">
        <v>513</v>
      </c>
      <c r="R2" s="345">
        <v>7</v>
      </c>
    </row>
    <row r="3" spans="1:18" s="5" customFormat="1" ht="23.25" customHeight="1" x14ac:dyDescent="0.2">
      <c r="A3" s="102"/>
      <c r="B3" s="145"/>
      <c r="C3" s="145"/>
      <c r="D3" s="421" t="s">
        <v>57</v>
      </c>
      <c r="E3" s="421"/>
      <c r="F3" s="421"/>
      <c r="G3" s="421"/>
      <c r="H3" s="421"/>
      <c r="I3" s="421"/>
      <c r="J3" s="421"/>
      <c r="K3" s="421"/>
      <c r="L3" s="421"/>
      <c r="M3" s="421"/>
      <c r="N3" s="30"/>
      <c r="O3" s="30"/>
      <c r="P3" s="30"/>
      <c r="Q3" s="344" t="s">
        <v>514</v>
      </c>
      <c r="R3" s="346">
        <v>43756</v>
      </c>
    </row>
    <row r="4" spans="1:18" s="5" customFormat="1" ht="18.75" customHeight="1" thickBot="1" x14ac:dyDescent="0.25">
      <c r="A4" s="114"/>
      <c r="B4" s="115"/>
      <c r="C4" s="115"/>
      <c r="D4" s="514"/>
      <c r="E4" s="514"/>
      <c r="F4" s="514"/>
      <c r="G4" s="514"/>
      <c r="H4" s="514"/>
      <c r="I4" s="514"/>
      <c r="J4" s="514"/>
      <c r="K4" s="514"/>
      <c r="L4" s="514"/>
      <c r="M4" s="514"/>
      <c r="N4" s="116"/>
      <c r="O4" s="116"/>
      <c r="P4" s="116"/>
      <c r="Q4" s="347" t="s">
        <v>515</v>
      </c>
      <c r="R4" s="348" t="s">
        <v>517</v>
      </c>
    </row>
    <row r="5" spans="1:18" s="5" customFormat="1" ht="18.75" customHeight="1" thickBot="1" x14ac:dyDescent="0.25">
      <c r="A5" s="513"/>
      <c r="B5" s="513"/>
      <c r="C5" s="513"/>
      <c r="D5" s="513"/>
      <c r="E5" s="513"/>
      <c r="F5" s="513"/>
      <c r="G5" s="513"/>
      <c r="H5" s="513"/>
      <c r="I5" s="513"/>
      <c r="J5" s="513"/>
      <c r="K5" s="513"/>
      <c r="L5" s="513"/>
      <c r="M5" s="513"/>
      <c r="N5" s="513"/>
      <c r="O5" s="513"/>
      <c r="P5" s="513"/>
      <c r="Q5" s="513"/>
      <c r="R5" s="513"/>
    </row>
    <row r="6" spans="1:18" s="1" customFormat="1" ht="52.5" customHeight="1" thickBot="1" x14ac:dyDescent="0.25">
      <c r="A6" s="515" t="str">
        <f>'01-Mapa de riesgo-UO'!A6:B6</f>
        <v>TIPO DE MAPA</v>
      </c>
      <c r="B6" s="516"/>
      <c r="C6" s="516"/>
      <c r="D6" s="516"/>
      <c r="E6" s="146" t="str">
        <f>'01-Mapa de riesgo-UO'!C6</f>
        <v>PROCESOS</v>
      </c>
      <c r="F6" s="524" t="str">
        <f>'01-Mapa de riesgo-UO'!F6</f>
        <v>UNIDAD ORGANIZACIONALQUE DILIGENCIA EL MAPA DE RIESGO</v>
      </c>
      <c r="G6" s="525"/>
      <c r="H6" s="525"/>
      <c r="I6" s="519" t="str">
        <f>'01-Mapa de riesgo-UO'!J6</f>
        <v>PLANEACIÓN</v>
      </c>
      <c r="J6" s="519"/>
      <c r="K6" s="519"/>
      <c r="L6" s="519"/>
      <c r="M6" s="121" t="str">
        <f>'01-Mapa de riesgo-UO'!AI6</f>
        <v>RESPONSABLE APROBACIÓN MAPA DE RIESGOS:</v>
      </c>
      <c r="N6" s="520" t="str">
        <f>'01-Mapa de riesgo-UO'!AQ6</f>
        <v>FRANCISCO ANTORIO URIBE GOMEZ</v>
      </c>
      <c r="O6" s="520"/>
      <c r="P6" s="521"/>
      <c r="Q6" s="122" t="s">
        <v>7</v>
      </c>
      <c r="R6" s="117"/>
    </row>
    <row r="7" spans="1:18" s="1" customFormat="1" ht="23.25" customHeight="1" thickBot="1" x14ac:dyDescent="0.25">
      <c r="A7" s="517"/>
      <c r="B7" s="517"/>
      <c r="C7" s="517"/>
      <c r="D7" s="517"/>
      <c r="E7" s="522"/>
      <c r="F7" s="522"/>
      <c r="G7" s="522"/>
      <c r="H7" s="522"/>
      <c r="I7" s="522"/>
      <c r="J7" s="522"/>
      <c r="K7" s="522"/>
      <c r="L7" s="522"/>
      <c r="M7" s="522"/>
      <c r="N7" s="522"/>
      <c r="O7" s="522"/>
      <c r="P7" s="522"/>
    </row>
    <row r="8" spans="1:18" s="1" customFormat="1" ht="45" customHeight="1" x14ac:dyDescent="0.2">
      <c r="A8" s="442" t="s">
        <v>55</v>
      </c>
      <c r="B8" s="523" t="str">
        <f>'01-Mapa de riesgo-UO'!B8:C8</f>
        <v>(1) PROCESO / (2) OBJETIVO PDI</v>
      </c>
      <c r="C8" s="443" t="s">
        <v>76</v>
      </c>
      <c r="D8" s="443"/>
      <c r="E8" s="443"/>
      <c r="F8" s="443"/>
      <c r="G8" s="443"/>
      <c r="H8" s="443" t="s">
        <v>74</v>
      </c>
      <c r="I8" s="443" t="s">
        <v>2</v>
      </c>
      <c r="J8" s="443" t="s">
        <v>96</v>
      </c>
      <c r="K8" s="443" t="s">
        <v>9</v>
      </c>
      <c r="L8" s="443"/>
      <c r="M8" s="443"/>
      <c r="N8" s="443" t="s">
        <v>3</v>
      </c>
      <c r="O8" s="443" t="s">
        <v>10</v>
      </c>
      <c r="P8" s="443"/>
      <c r="Q8" s="443"/>
      <c r="R8" s="526" t="s">
        <v>3</v>
      </c>
    </row>
    <row r="9" spans="1:18" s="2" customFormat="1" ht="36.75" customHeight="1" x14ac:dyDescent="0.2">
      <c r="A9" s="518"/>
      <c r="B9" s="375"/>
      <c r="C9" s="129" t="s">
        <v>72</v>
      </c>
      <c r="D9" s="129" t="s">
        <v>4</v>
      </c>
      <c r="E9" s="129" t="s">
        <v>0</v>
      </c>
      <c r="F9" s="129" t="s">
        <v>56</v>
      </c>
      <c r="G9" s="129" t="s">
        <v>1</v>
      </c>
      <c r="H9" s="503"/>
      <c r="I9" s="503"/>
      <c r="J9" s="503"/>
      <c r="K9" s="503"/>
      <c r="L9" s="503"/>
      <c r="M9" s="503"/>
      <c r="N9" s="503"/>
      <c r="O9" s="503"/>
      <c r="P9" s="503"/>
      <c r="Q9" s="503"/>
      <c r="R9" s="527"/>
    </row>
    <row r="10" spans="1:18" s="2" customFormat="1" ht="62.45" customHeight="1" x14ac:dyDescent="0.2">
      <c r="A10" s="502">
        <v>1</v>
      </c>
      <c r="B10" s="392" t="str">
        <f>'01-Mapa de riesgo-UO'!B11</f>
        <v>ADMINISTRACIÓN_INSTITUCIONAL</v>
      </c>
      <c r="C10" s="500" t="str">
        <f>'01-Mapa de riesgo-UO'!G11</f>
        <v>Información</v>
      </c>
      <c r="D10" s="500" t="str">
        <f>'01-Mapa de riesgo-UO'!H11</f>
        <v>No cumplimiento en los reportes a los entes de control debido a cambios en la normatividad, proceso y/o tecnología definida por el ente para dicho fin.</v>
      </c>
      <c r="E10" s="500" t="str">
        <f>'01-Mapa de riesgo-UO'!I11</f>
        <v>Los entes de control definen la periodicidad y forma en que se debe presentar y reportar la información, sin embargo, estos cambios externos generan cambios en la dinámica interna que afectan a diferentes procesos y fuentes de información para su oportuna respuesta.</v>
      </c>
      <c r="F10" s="91" t="str">
        <f>'01-Mapa de riesgo-UO'!F11</f>
        <v>Cambio en la normatividad y procedimiento de reporte.</v>
      </c>
      <c r="G10" s="500" t="str">
        <f>'01-Mapa de riesgo-UO'!J11</f>
        <v>Incumplimiento de los reportes de la Universidad a los entes de control, lo cual podría ocasionar sanciones.</v>
      </c>
      <c r="H10" s="501" t="str">
        <f>'01-Mapa de riesgo-UO'!AQ11</f>
        <v>MODERADO</v>
      </c>
      <c r="I10" s="139" t="str">
        <f>'01-Mapa de riesgo-UO'!AT11</f>
        <v>REDUCIR</v>
      </c>
      <c r="J10" s="392" t="str">
        <f t="shared" ref="J10" si="0">IF(H10="GRAVE","Debe formularse",IF(H10="MODERADO", "Si el proceso lo requiere","NO"))</f>
        <v>Si el proceso lo requiere</v>
      </c>
      <c r="K10" s="504"/>
      <c r="L10" s="505"/>
      <c r="M10" s="506"/>
      <c r="N10" s="376"/>
      <c r="O10" s="504"/>
      <c r="P10" s="505"/>
      <c r="Q10" s="506"/>
      <c r="R10" s="528"/>
    </row>
    <row r="11" spans="1:18" s="2" customFormat="1" ht="103.5" customHeight="1" x14ac:dyDescent="0.2">
      <c r="A11" s="502"/>
      <c r="B11" s="393"/>
      <c r="C11" s="500"/>
      <c r="D11" s="500"/>
      <c r="E11" s="500"/>
      <c r="F11" s="91">
        <f>'01-Mapa de riesgo-UO'!F12</f>
        <v>0</v>
      </c>
      <c r="G11" s="500"/>
      <c r="H11" s="501"/>
      <c r="I11" s="139" t="str">
        <f>'01-Mapa de riesgo-UO'!AT12</f>
        <v>COMPARTIR</v>
      </c>
      <c r="J11" s="393"/>
      <c r="K11" s="507"/>
      <c r="L11" s="508"/>
      <c r="M11" s="509"/>
      <c r="N11" s="377"/>
      <c r="O11" s="507"/>
      <c r="P11" s="508"/>
      <c r="Q11" s="509"/>
      <c r="R11" s="529"/>
    </row>
    <row r="12" spans="1:18" s="2" customFormat="1" ht="62.45" customHeight="1" x14ac:dyDescent="0.2">
      <c r="A12" s="502"/>
      <c r="B12" s="394"/>
      <c r="C12" s="500"/>
      <c r="D12" s="500"/>
      <c r="E12" s="500"/>
      <c r="F12" s="91">
        <f>'01-Mapa de riesgo-UO'!F13</f>
        <v>0</v>
      </c>
      <c r="G12" s="500"/>
      <c r="H12" s="501"/>
      <c r="I12" s="143">
        <f>'01-Mapa de riesgo-UO'!AT13</f>
        <v>0</v>
      </c>
      <c r="J12" s="394"/>
      <c r="K12" s="510"/>
      <c r="L12" s="511"/>
      <c r="M12" s="512"/>
      <c r="N12" s="378"/>
      <c r="O12" s="510"/>
      <c r="P12" s="511"/>
      <c r="Q12" s="512"/>
      <c r="R12" s="530"/>
    </row>
    <row r="13" spans="1:18" s="2" customFormat="1" ht="62.45" customHeight="1" x14ac:dyDescent="0.2">
      <c r="A13" s="502">
        <v>2</v>
      </c>
      <c r="B13" s="392" t="str">
        <f>'01-Mapa de riesgo-UO'!B14</f>
        <v>DIRECCIONAMIENTO_INSTITUCIONAL</v>
      </c>
      <c r="C13" s="413" t="str">
        <f>'01-Mapa de riesgo-UO'!G14</f>
        <v>Cumplimiento</v>
      </c>
      <c r="D13" s="500" t="str">
        <f>'01-Mapa de riesgo-UO'!H14</f>
        <v>Incumplimiento de las metas en los tres niveles de gestión  del PDI 2020-2028</v>
      </c>
      <c r="E13" s="500" t="str">
        <f>'01-Mapa de riesgo-UO'!I14</f>
        <v xml:space="preserve">No se cumplan las metas planteadas en los tres niveles de gestión del Plan de Desarrollo Institcional  proyectadas por las redes de trabajo </v>
      </c>
      <c r="F13" s="91" t="str">
        <f>'01-Mapa de riesgo-UO'!F14</f>
        <v>Falta de seguimiento a las metas planteadas en el PDI</v>
      </c>
      <c r="G13" s="500" t="str">
        <f>'01-Mapa de riesgo-UO'!J14</f>
        <v>Incumplimiento de la misión y visión institucional
Hallazgos por parte de los entes de control
Reprocesos en el reporte
Credibilidad e imagen institucional 
Detrimento presupuestal</v>
      </c>
      <c r="H13" s="501" t="str">
        <f>'01-Mapa de riesgo-UO'!AQ14</f>
        <v>MODERADO</v>
      </c>
      <c r="I13" s="139" t="str">
        <f>'01-Mapa de riesgo-UO'!AT14</f>
        <v>COMPARTIR</v>
      </c>
      <c r="J13" s="392" t="str">
        <f t="shared" ref="J13:J22" si="1">IF(H13="GRAVE","Debe formularse",IF(H13="MODERADO", "Si el proceso lo requiere","NO"))</f>
        <v>Si el proceso lo requiere</v>
      </c>
      <c r="K13" s="504"/>
      <c r="L13" s="505"/>
      <c r="M13" s="506"/>
      <c r="N13" s="376"/>
      <c r="O13" s="504"/>
      <c r="P13" s="505"/>
      <c r="Q13" s="506"/>
      <c r="R13" s="528"/>
    </row>
    <row r="14" spans="1:18" s="2" customFormat="1" ht="62.45" customHeight="1" x14ac:dyDescent="0.2">
      <c r="A14" s="502"/>
      <c r="B14" s="393"/>
      <c r="C14" s="500"/>
      <c r="D14" s="500"/>
      <c r="E14" s="500"/>
      <c r="F14" s="91" t="str">
        <f>'01-Mapa de riesgo-UO'!F15</f>
        <v>Reporte ausente e  inadecuado por parte de las redes de trabajo del PDI</v>
      </c>
      <c r="G14" s="500"/>
      <c r="H14" s="501"/>
      <c r="I14" s="139" t="str">
        <f>'01-Mapa de riesgo-UO'!AT15</f>
        <v>COMPARTIR</v>
      </c>
      <c r="J14" s="393"/>
      <c r="K14" s="507"/>
      <c r="L14" s="508"/>
      <c r="M14" s="509"/>
      <c r="N14" s="377"/>
      <c r="O14" s="507"/>
      <c r="P14" s="508"/>
      <c r="Q14" s="509"/>
      <c r="R14" s="529"/>
    </row>
    <row r="15" spans="1:18" s="2" customFormat="1" ht="62.45" customHeight="1" x14ac:dyDescent="0.2">
      <c r="A15" s="502"/>
      <c r="B15" s="394"/>
      <c r="C15" s="500"/>
      <c r="D15" s="500"/>
      <c r="E15" s="500"/>
      <c r="F15" s="91" t="str">
        <f>'01-Mapa de riesgo-UO'!F16</f>
        <v>Baja calidad del reporte en los tres niveles de gestión del PDI</v>
      </c>
      <c r="G15" s="500"/>
      <c r="H15" s="501"/>
      <c r="I15" s="139" t="str">
        <f>'01-Mapa de riesgo-UO'!AT16</f>
        <v>COMPARTIR</v>
      </c>
      <c r="J15" s="394"/>
      <c r="K15" s="510"/>
      <c r="L15" s="511"/>
      <c r="M15" s="512"/>
      <c r="N15" s="378"/>
      <c r="O15" s="510"/>
      <c r="P15" s="511"/>
      <c r="Q15" s="512"/>
      <c r="R15" s="530"/>
    </row>
    <row r="16" spans="1:18" s="2" customFormat="1" ht="62.45" customHeight="1" x14ac:dyDescent="0.2">
      <c r="A16" s="502">
        <v>3</v>
      </c>
      <c r="B16" s="392" t="str">
        <f>'01-Mapa de riesgo-UO'!B17</f>
        <v>DIRECCIONAMIENTO_INSTITUCIONAL</v>
      </c>
      <c r="C16" s="413" t="str">
        <f>'01-Mapa de riesgo-UO'!G17</f>
        <v>Corrupción</v>
      </c>
      <c r="D16" s="500" t="str">
        <f>'01-Mapa de riesgo-UO'!H17</f>
        <v>Ejecución inadecuada de proyectos (contratos, Ordenes de servicios,  resoluciones,  proyectos de operación comercial)</v>
      </c>
      <c r="E16" s="500" t="str">
        <f>'01-Mapa de riesgo-UO'!I17</f>
        <v>Incumplimiento en la  ejecución de proyectos (contratos, Ordenes de servicios, resoluciones, proyectos de operación comercial) en el desarrollo y ejecución en cada una de sus etapas</v>
      </c>
      <c r="F16" s="91" t="str">
        <f>'01-Mapa de riesgo-UO'!F17</f>
        <v xml:space="preserve">Desconocimiento de los  procedimientos contractuales y proyectos especiales  </v>
      </c>
      <c r="G16" s="500" t="str">
        <f>'01-Mapa de riesgo-UO'!J17</f>
        <v>Hallazgos por parte de entes de control
Detrimiento patrimonial
Incumplimiento de resultados</v>
      </c>
      <c r="H16" s="501" t="str">
        <f>'01-Mapa de riesgo-UO'!AQ17</f>
        <v>MODERADO</v>
      </c>
      <c r="I16" s="139" t="str">
        <f>'01-Mapa de riesgo-UO'!AT17</f>
        <v>REDUCIR</v>
      </c>
      <c r="J16" s="392" t="str">
        <f t="shared" si="1"/>
        <v>Si el proceso lo requiere</v>
      </c>
      <c r="K16" s="504"/>
      <c r="L16" s="505"/>
      <c r="M16" s="506"/>
      <c r="N16" s="376"/>
      <c r="O16" s="504"/>
      <c r="P16" s="505"/>
      <c r="Q16" s="506"/>
      <c r="R16" s="528"/>
    </row>
    <row r="17" spans="1:18" s="2" customFormat="1" ht="62.45" customHeight="1" x14ac:dyDescent="0.2">
      <c r="A17" s="502"/>
      <c r="B17" s="393"/>
      <c r="C17" s="500"/>
      <c r="D17" s="500"/>
      <c r="E17" s="500"/>
      <c r="F17" s="91" t="str">
        <f>'01-Mapa de riesgo-UO'!F18</f>
        <v>Bajo nivel de seguimiento periódico en la ejecución de proyectos (contratos, Ordenes de servicios, proyectos de operación comercial)</v>
      </c>
      <c r="G17" s="500"/>
      <c r="H17" s="501"/>
      <c r="I17" s="139">
        <f>'01-Mapa de riesgo-UO'!AT18</f>
        <v>0</v>
      </c>
      <c r="J17" s="393"/>
      <c r="K17" s="507"/>
      <c r="L17" s="508"/>
      <c r="M17" s="509"/>
      <c r="N17" s="377"/>
      <c r="O17" s="507"/>
      <c r="P17" s="508"/>
      <c r="Q17" s="509"/>
      <c r="R17" s="529"/>
    </row>
    <row r="18" spans="1:18" s="2" customFormat="1" ht="62.45" customHeight="1" x14ac:dyDescent="0.2">
      <c r="A18" s="502"/>
      <c r="B18" s="394"/>
      <c r="C18" s="500"/>
      <c r="D18" s="500"/>
      <c r="E18" s="500"/>
      <c r="F18" s="91" t="str">
        <f>'01-Mapa de riesgo-UO'!F19</f>
        <v xml:space="preserve">Desarticulación de los procedimientos institucionales para el desarrollo y ejecución en cada una de sus etapas </v>
      </c>
      <c r="G18" s="500"/>
      <c r="H18" s="501"/>
      <c r="I18" s="139">
        <f>'01-Mapa de riesgo-UO'!AT19</f>
        <v>0</v>
      </c>
      <c r="J18" s="394"/>
      <c r="K18" s="510"/>
      <c r="L18" s="511"/>
      <c r="M18" s="512"/>
      <c r="N18" s="378"/>
      <c r="O18" s="510"/>
      <c r="P18" s="511"/>
      <c r="Q18" s="512"/>
      <c r="R18" s="530"/>
    </row>
    <row r="19" spans="1:18" s="2" customFormat="1" ht="62.45" customHeight="1" x14ac:dyDescent="0.2">
      <c r="A19" s="502">
        <v>4</v>
      </c>
      <c r="B19" s="392" t="str">
        <f>'01-Mapa de riesgo-UO'!B20</f>
        <v>ASEGURAMIENTO_DE_LA_CALIDAD_INSTITUCIONAL</v>
      </c>
      <c r="C19" s="413" t="str">
        <f>'01-Mapa de riesgo-UO'!G20</f>
        <v>Estratégico</v>
      </c>
      <c r="D19" s="500" t="str">
        <f>'01-Mapa de riesgo-UO'!H20</f>
        <v xml:space="preserve">Perdida del reconocimiento como institución de alta calidad </v>
      </c>
      <c r="E19" s="500" t="str">
        <f>'01-Mapa de riesgo-UO'!I20</f>
        <v xml:space="preserve">Perdida de los estandares de alta calidad institucional por la falta de apropiación del sistema dispuesto para el aseguramiento de la calidad y de mejoramiento continuo, mediante la autoreflexión, autoevaluación, autoregulación. </v>
      </c>
      <c r="F19" s="91" t="str">
        <f>'01-Mapa de riesgo-UO'!F20</f>
        <v xml:space="preserve">Cambios en la reglamentación para los procesos de aseguramiento de la calidad institucional </v>
      </c>
      <c r="G19" s="500" t="str">
        <f>'01-Mapa de riesgo-UO'!J20</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H19" s="501" t="str">
        <f>'01-Mapa de riesgo-UO'!AQ20</f>
        <v>MODERADO</v>
      </c>
      <c r="I19" s="139" t="str">
        <f>'01-Mapa de riesgo-UO'!AT20</f>
        <v>REDUCIR</v>
      </c>
      <c r="J19" s="392" t="str">
        <f t="shared" si="1"/>
        <v>Si el proceso lo requiere</v>
      </c>
      <c r="K19" s="504"/>
      <c r="L19" s="505"/>
      <c r="M19" s="506"/>
      <c r="N19" s="376"/>
      <c r="O19" s="504"/>
      <c r="P19" s="505"/>
      <c r="Q19" s="506"/>
      <c r="R19" s="528"/>
    </row>
    <row r="20" spans="1:18" ht="62.45" customHeight="1" x14ac:dyDescent="0.2">
      <c r="A20" s="502"/>
      <c r="B20" s="393"/>
      <c r="C20" s="500"/>
      <c r="D20" s="500"/>
      <c r="E20" s="500"/>
      <c r="F20" s="91" t="str">
        <f>'01-Mapa de riesgo-UO'!F21</f>
        <v xml:space="preserve">Ausencia de un Sistema de Aseguramiento de la Calidad a nivel institucional </v>
      </c>
      <c r="G20" s="500"/>
      <c r="H20" s="501"/>
      <c r="I20" s="139" t="str">
        <f>'01-Mapa de riesgo-UO'!AT21</f>
        <v>REDUCIR</v>
      </c>
      <c r="J20" s="393"/>
      <c r="K20" s="507"/>
      <c r="L20" s="508"/>
      <c r="M20" s="509"/>
      <c r="N20" s="377"/>
      <c r="O20" s="507"/>
      <c r="P20" s="508"/>
      <c r="Q20" s="509"/>
      <c r="R20" s="529"/>
    </row>
    <row r="21" spans="1:18" ht="62.45" customHeight="1" x14ac:dyDescent="0.2">
      <c r="A21" s="502"/>
      <c r="B21" s="394"/>
      <c r="C21" s="500"/>
      <c r="D21" s="500"/>
      <c r="E21" s="500"/>
      <c r="F21" s="91" t="str">
        <f>'01-Mapa de riesgo-UO'!F22</f>
        <v xml:space="preserve">Baja apropiación del Sistema de aseguramiento de la calidad </v>
      </c>
      <c r="G21" s="500"/>
      <c r="H21" s="501"/>
      <c r="I21" s="139">
        <f>'01-Mapa de riesgo-UO'!AT22</f>
        <v>0</v>
      </c>
      <c r="J21" s="394"/>
      <c r="K21" s="510"/>
      <c r="L21" s="511"/>
      <c r="M21" s="512"/>
      <c r="N21" s="378"/>
      <c r="O21" s="510"/>
      <c r="P21" s="511"/>
      <c r="Q21" s="512"/>
      <c r="R21" s="530"/>
    </row>
    <row r="22" spans="1:18" ht="62.45" customHeight="1" x14ac:dyDescent="0.2">
      <c r="A22" s="502">
        <v>5</v>
      </c>
      <c r="B22" s="392" t="str">
        <f>'01-Mapa de riesgo-UO'!B23</f>
        <v>ADMINISTRACIÓN_INSTITUCIONAL</v>
      </c>
      <c r="C22" s="413" t="str">
        <f>'01-Mapa de riesgo-UO'!G23</f>
        <v>Cumplimiento</v>
      </c>
      <c r="D22" s="500" t="str">
        <f>'01-Mapa de riesgo-UO'!H23</f>
        <v xml:space="preserve">Espacio Fisico inadecuado para la prestacion del servicio para el cual fue concebido. </v>
      </c>
      <c r="E22" s="500" t="str">
        <f>'01-Mapa de riesgo-UO'!I23</f>
        <v xml:space="preserve">Espacio fisico que no responde a las necesidades que originaron el proyecto y/o adecuación con  incumplimiento de normatividad. </v>
      </c>
      <c r="F22" s="91" t="str">
        <f>'01-Mapa de riesgo-UO'!F23</f>
        <v xml:space="preserve">Cambio de diseño por peticion del usuario durante ejecucion de las obras </v>
      </c>
      <c r="G22" s="500" t="str">
        <f>'01-Mapa de riesgo-UO'!J23</f>
        <v>*insatisfaccion del usuario. 
*Imposibilidad de prestacion del servicio. 
*Incremento de costos de construcción. 
*Riesgo juridico con contratistas.  
*Mayores costos de mantenimiento.</v>
      </c>
      <c r="H22" s="501" t="str">
        <f>'01-Mapa de riesgo-UO'!AQ23</f>
        <v>MODERADO</v>
      </c>
      <c r="I22" s="139" t="str">
        <f>'01-Mapa de riesgo-UO'!AT23</f>
        <v>REDUCIR</v>
      </c>
      <c r="J22" s="392" t="str">
        <f t="shared" si="1"/>
        <v>Si el proceso lo requiere</v>
      </c>
      <c r="K22" s="504"/>
      <c r="L22" s="505"/>
      <c r="M22" s="506"/>
      <c r="N22" s="376"/>
      <c r="O22" s="504"/>
      <c r="P22" s="505"/>
      <c r="Q22" s="506"/>
      <c r="R22" s="528"/>
    </row>
    <row r="23" spans="1:18" ht="62.45" customHeight="1" x14ac:dyDescent="0.2">
      <c r="A23" s="502"/>
      <c r="B23" s="393"/>
      <c r="C23" s="500"/>
      <c r="D23" s="500"/>
      <c r="E23" s="500"/>
      <c r="F23" s="91" t="str">
        <f>'01-Mapa de riesgo-UO'!F24</f>
        <v xml:space="preserve">Falta de planeacion del proyecto </v>
      </c>
      <c r="G23" s="500"/>
      <c r="H23" s="501"/>
      <c r="I23" s="139" t="str">
        <f>'01-Mapa de riesgo-UO'!AT24</f>
        <v>REDUCIR</v>
      </c>
      <c r="J23" s="393"/>
      <c r="K23" s="507"/>
      <c r="L23" s="508"/>
      <c r="M23" s="509"/>
      <c r="N23" s="377"/>
      <c r="O23" s="507"/>
      <c r="P23" s="508"/>
      <c r="Q23" s="509"/>
      <c r="R23" s="529"/>
    </row>
    <row r="24" spans="1:18" ht="62.45" customHeight="1" x14ac:dyDescent="0.2">
      <c r="A24" s="502"/>
      <c r="B24" s="394"/>
      <c r="C24" s="500"/>
      <c r="D24" s="500"/>
      <c r="E24" s="500"/>
      <c r="F24" s="91" t="str">
        <f>'01-Mapa de riesgo-UO'!F25</f>
        <v>Cambio y actualizacion de normativas de construccion.</v>
      </c>
      <c r="G24" s="500"/>
      <c r="H24" s="501"/>
      <c r="I24" s="139" t="str">
        <f>'01-Mapa de riesgo-UO'!AT25</f>
        <v>COMPARTIR</v>
      </c>
      <c r="J24" s="394"/>
      <c r="K24" s="510"/>
      <c r="L24" s="511"/>
      <c r="M24" s="512"/>
      <c r="N24" s="378"/>
      <c r="O24" s="510"/>
      <c r="P24" s="511"/>
      <c r="Q24" s="512"/>
      <c r="R24" s="530"/>
    </row>
    <row r="25" spans="1:18" ht="62.45" customHeight="1" x14ac:dyDescent="0.2">
      <c r="A25" s="502">
        <v>6</v>
      </c>
      <c r="B25" s="392" t="str">
        <f>'01-Mapa de riesgo-UO'!B26</f>
        <v>ADMINISTRACIÓN_INSTITUCIONAL</v>
      </c>
      <c r="C25" s="413" t="str">
        <f>'01-Mapa de riesgo-UO'!G26</f>
        <v>Operacional</v>
      </c>
      <c r="D25" s="500" t="str">
        <f>'01-Mapa de riesgo-UO'!H26</f>
        <v xml:space="preserve">Perdida en la confiabilidad de la información planimétrica y técnica de los proyectos de infraestructura por manejo inadecuado. </v>
      </c>
      <c r="E25" s="500" t="str">
        <f>'01-Mapa de riesgo-UO'!I26</f>
        <v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v>
      </c>
      <c r="F25" s="91" t="str">
        <f>'01-Mapa de riesgo-UO'!F26</f>
        <v>Falta de procesos adecuados para el manejo de la información planimétrica y técnica de los proyectos de infraestructura.</v>
      </c>
      <c r="G25" s="500" t="str">
        <f>'01-Mapa de riesgo-UO'!J26</f>
        <v xml:space="preserve">*Sobrecostos por reprocesos y rediseños. </v>
      </c>
      <c r="H25" s="501" t="str">
        <f>'01-Mapa de riesgo-UO'!AQ26</f>
        <v>MODERADO</v>
      </c>
      <c r="I25" s="139" t="str">
        <f>'01-Mapa de riesgo-UO'!AT26</f>
        <v>COMPARTIR</v>
      </c>
      <c r="J25" s="392" t="str">
        <f t="shared" ref="J25" si="2">IF(H25="GRAVE","Debe formularse",IF(H25="MODERADO", "Si el proceso lo requiere","NO"))</f>
        <v>Si el proceso lo requiere</v>
      </c>
      <c r="K25" s="504"/>
      <c r="L25" s="505"/>
      <c r="M25" s="506"/>
      <c r="N25" s="376"/>
      <c r="O25" s="504"/>
      <c r="P25" s="505"/>
      <c r="Q25" s="506"/>
      <c r="R25" s="528"/>
    </row>
    <row r="26" spans="1:18" ht="62.45" customHeight="1" x14ac:dyDescent="0.2">
      <c r="A26" s="502"/>
      <c r="B26" s="393"/>
      <c r="C26" s="500"/>
      <c r="D26" s="500"/>
      <c r="E26" s="500"/>
      <c r="F26" s="91">
        <f>'01-Mapa de riesgo-UO'!F27</f>
        <v>0</v>
      </c>
      <c r="G26" s="500"/>
      <c r="H26" s="501"/>
      <c r="I26" s="139">
        <f>'01-Mapa de riesgo-UO'!AT27</f>
        <v>0</v>
      </c>
      <c r="J26" s="393"/>
      <c r="K26" s="507"/>
      <c r="L26" s="508"/>
      <c r="M26" s="509"/>
      <c r="N26" s="377"/>
      <c r="O26" s="507"/>
      <c r="P26" s="508"/>
      <c r="Q26" s="509"/>
      <c r="R26" s="529"/>
    </row>
    <row r="27" spans="1:18" ht="62.45" customHeight="1" x14ac:dyDescent="0.2">
      <c r="A27" s="502"/>
      <c r="B27" s="394"/>
      <c r="C27" s="500"/>
      <c r="D27" s="500"/>
      <c r="E27" s="500"/>
      <c r="F27" s="91">
        <f>'01-Mapa de riesgo-UO'!F28</f>
        <v>0</v>
      </c>
      <c r="G27" s="500"/>
      <c r="H27" s="501"/>
      <c r="I27" s="139">
        <f>'01-Mapa de riesgo-UO'!AT28</f>
        <v>0</v>
      </c>
      <c r="J27" s="394"/>
      <c r="K27" s="510"/>
      <c r="L27" s="511"/>
      <c r="M27" s="512"/>
      <c r="N27" s="378"/>
      <c r="O27" s="510"/>
      <c r="P27" s="511"/>
      <c r="Q27" s="512"/>
      <c r="R27" s="530"/>
    </row>
    <row r="28" spans="1:18" ht="62.45" customHeight="1" x14ac:dyDescent="0.2">
      <c r="A28" s="502">
        <v>7</v>
      </c>
      <c r="B28" s="392">
        <f>'01-Mapa de riesgo-UO'!B29</f>
        <v>0</v>
      </c>
      <c r="C28" s="413">
        <f>'01-Mapa de riesgo-UO'!G29</f>
        <v>0</v>
      </c>
      <c r="D28" s="500">
        <f>'01-Mapa de riesgo-UO'!H29</f>
        <v>0</v>
      </c>
      <c r="E28" s="500">
        <f>'01-Mapa de riesgo-UO'!I29</f>
        <v>0</v>
      </c>
      <c r="F28" s="91">
        <f>'01-Mapa de riesgo-UO'!F29</f>
        <v>0</v>
      </c>
      <c r="G28" s="500">
        <f>'01-Mapa de riesgo-UO'!J29</f>
        <v>0</v>
      </c>
      <c r="H28" s="501" t="str">
        <f>'01-Mapa de riesgo-UO'!AQ29</f>
        <v>LEVE</v>
      </c>
      <c r="I28" s="139">
        <f>'01-Mapa de riesgo-UO'!AT29</f>
        <v>0</v>
      </c>
      <c r="J28" s="392" t="str">
        <f t="shared" ref="J28" si="3">IF(H28="GRAVE","Debe formularse",IF(H28="MODERADO", "Si el proceso lo requiere","NO"))</f>
        <v>NO</v>
      </c>
      <c r="K28" s="504"/>
      <c r="L28" s="505"/>
      <c r="M28" s="506"/>
      <c r="N28" s="376"/>
      <c r="O28" s="504"/>
      <c r="P28" s="505"/>
      <c r="Q28" s="506"/>
      <c r="R28" s="528"/>
    </row>
    <row r="29" spans="1:18" ht="62.45" customHeight="1" x14ac:dyDescent="0.2">
      <c r="A29" s="502"/>
      <c r="B29" s="393"/>
      <c r="C29" s="500"/>
      <c r="D29" s="500"/>
      <c r="E29" s="500"/>
      <c r="F29" s="91">
        <f>'01-Mapa de riesgo-UO'!F30</f>
        <v>0</v>
      </c>
      <c r="G29" s="500"/>
      <c r="H29" s="501"/>
      <c r="I29" s="139">
        <f>'01-Mapa de riesgo-UO'!AT30</f>
        <v>0</v>
      </c>
      <c r="J29" s="393"/>
      <c r="K29" s="507"/>
      <c r="L29" s="508"/>
      <c r="M29" s="509"/>
      <c r="N29" s="377"/>
      <c r="O29" s="507"/>
      <c r="P29" s="508"/>
      <c r="Q29" s="509"/>
      <c r="R29" s="529"/>
    </row>
    <row r="30" spans="1:18" ht="62.45" customHeight="1" x14ac:dyDescent="0.2">
      <c r="A30" s="502"/>
      <c r="B30" s="394"/>
      <c r="C30" s="500"/>
      <c r="D30" s="500"/>
      <c r="E30" s="500"/>
      <c r="F30" s="91">
        <f>'01-Mapa de riesgo-UO'!F31</f>
        <v>0</v>
      </c>
      <c r="G30" s="500"/>
      <c r="H30" s="501"/>
      <c r="I30" s="139">
        <f>'01-Mapa de riesgo-UO'!AT31</f>
        <v>0</v>
      </c>
      <c r="J30" s="394"/>
      <c r="K30" s="510"/>
      <c r="L30" s="511"/>
      <c r="M30" s="512"/>
      <c r="N30" s="378"/>
      <c r="O30" s="510"/>
      <c r="P30" s="511"/>
      <c r="Q30" s="512"/>
      <c r="R30" s="530"/>
    </row>
    <row r="31" spans="1:18" ht="62.45" customHeight="1" x14ac:dyDescent="0.2">
      <c r="A31" s="502">
        <v>8</v>
      </c>
      <c r="B31" s="392">
        <f>'01-Mapa de riesgo-UO'!B32</f>
        <v>0</v>
      </c>
      <c r="C31" s="413">
        <f>'01-Mapa de riesgo-UO'!G32</f>
        <v>0</v>
      </c>
      <c r="D31" s="500">
        <f>'01-Mapa de riesgo-UO'!H32</f>
        <v>0</v>
      </c>
      <c r="E31" s="500">
        <f>'01-Mapa de riesgo-UO'!I32</f>
        <v>0</v>
      </c>
      <c r="F31" s="91">
        <f>'01-Mapa de riesgo-UO'!F32</f>
        <v>0</v>
      </c>
      <c r="G31" s="500">
        <f>'01-Mapa de riesgo-UO'!J32</f>
        <v>0</v>
      </c>
      <c r="H31" s="501" t="str">
        <f>'01-Mapa de riesgo-UO'!AQ32</f>
        <v>LEVE</v>
      </c>
      <c r="I31" s="139">
        <f>'01-Mapa de riesgo-UO'!AT32</f>
        <v>0</v>
      </c>
      <c r="J31" s="392" t="str">
        <f t="shared" ref="J31" si="4">IF(H31="GRAVE","Debe formularse",IF(H31="MODERADO", "Si el proceso lo requiere","NO"))</f>
        <v>NO</v>
      </c>
      <c r="K31" s="504"/>
      <c r="L31" s="505"/>
      <c r="M31" s="506"/>
      <c r="N31" s="376"/>
      <c r="O31" s="504"/>
      <c r="P31" s="505"/>
      <c r="Q31" s="506"/>
      <c r="R31" s="528"/>
    </row>
    <row r="32" spans="1:18" ht="62.45" customHeight="1" x14ac:dyDescent="0.2">
      <c r="A32" s="502"/>
      <c r="B32" s="393"/>
      <c r="C32" s="500"/>
      <c r="D32" s="500"/>
      <c r="E32" s="500"/>
      <c r="F32" s="91">
        <f>'01-Mapa de riesgo-UO'!F33</f>
        <v>0</v>
      </c>
      <c r="G32" s="500"/>
      <c r="H32" s="501"/>
      <c r="I32" s="139">
        <f>'01-Mapa de riesgo-UO'!AT33</f>
        <v>0</v>
      </c>
      <c r="J32" s="393"/>
      <c r="K32" s="507"/>
      <c r="L32" s="508"/>
      <c r="M32" s="509"/>
      <c r="N32" s="377"/>
      <c r="O32" s="507"/>
      <c r="P32" s="508"/>
      <c r="Q32" s="509"/>
      <c r="R32" s="529"/>
    </row>
    <row r="33" spans="1:18" ht="62.45" customHeight="1" x14ac:dyDescent="0.2">
      <c r="A33" s="502"/>
      <c r="B33" s="394"/>
      <c r="C33" s="500"/>
      <c r="D33" s="500"/>
      <c r="E33" s="500"/>
      <c r="F33" s="91">
        <f>'01-Mapa de riesgo-UO'!F34</f>
        <v>0</v>
      </c>
      <c r="G33" s="500"/>
      <c r="H33" s="501"/>
      <c r="I33" s="139">
        <f>'01-Mapa de riesgo-UO'!AT34</f>
        <v>0</v>
      </c>
      <c r="J33" s="394"/>
      <c r="K33" s="510"/>
      <c r="L33" s="511"/>
      <c r="M33" s="512"/>
      <c r="N33" s="378"/>
      <c r="O33" s="510"/>
      <c r="P33" s="511"/>
      <c r="Q33" s="512"/>
      <c r="R33" s="530"/>
    </row>
    <row r="34" spans="1:18" ht="62.45" customHeight="1" x14ac:dyDescent="0.2">
      <c r="A34" s="502">
        <v>9</v>
      </c>
      <c r="B34" s="392">
        <f>'01-Mapa de riesgo-UO'!B35</f>
        <v>0</v>
      </c>
      <c r="C34" s="413">
        <f>'01-Mapa de riesgo-UO'!G35</f>
        <v>0</v>
      </c>
      <c r="D34" s="500">
        <f>'01-Mapa de riesgo-UO'!H35</f>
        <v>0</v>
      </c>
      <c r="E34" s="500">
        <f>'01-Mapa de riesgo-UO'!I35</f>
        <v>0</v>
      </c>
      <c r="F34" s="91">
        <f>'01-Mapa de riesgo-UO'!F35</f>
        <v>0</v>
      </c>
      <c r="G34" s="500">
        <f>'01-Mapa de riesgo-UO'!J35</f>
        <v>0</v>
      </c>
      <c r="H34" s="501" t="str">
        <f>'01-Mapa de riesgo-UO'!AQ35</f>
        <v>LEVE</v>
      </c>
      <c r="I34" s="139">
        <f>'01-Mapa de riesgo-UO'!AT35</f>
        <v>0</v>
      </c>
      <c r="J34" s="392" t="str">
        <f t="shared" ref="J34" si="5">IF(H34="GRAVE","Debe formularse",IF(H34="MODERADO", "Si el proceso lo requiere","NO"))</f>
        <v>NO</v>
      </c>
      <c r="K34" s="504"/>
      <c r="L34" s="505"/>
      <c r="M34" s="506"/>
      <c r="N34" s="376"/>
      <c r="O34" s="504"/>
      <c r="P34" s="505"/>
      <c r="Q34" s="506"/>
      <c r="R34" s="528"/>
    </row>
    <row r="35" spans="1:18" ht="62.45" customHeight="1" x14ac:dyDescent="0.2">
      <c r="A35" s="502"/>
      <c r="B35" s="393"/>
      <c r="C35" s="500"/>
      <c r="D35" s="500"/>
      <c r="E35" s="500"/>
      <c r="F35" s="91">
        <f>'01-Mapa de riesgo-UO'!F36</f>
        <v>0</v>
      </c>
      <c r="G35" s="500"/>
      <c r="H35" s="501"/>
      <c r="I35" s="139">
        <f>'01-Mapa de riesgo-UO'!AT36</f>
        <v>0</v>
      </c>
      <c r="J35" s="393"/>
      <c r="K35" s="507"/>
      <c r="L35" s="508"/>
      <c r="M35" s="509"/>
      <c r="N35" s="377"/>
      <c r="O35" s="507"/>
      <c r="P35" s="508"/>
      <c r="Q35" s="509"/>
      <c r="R35" s="529"/>
    </row>
    <row r="36" spans="1:18" ht="62.45" customHeight="1" x14ac:dyDescent="0.2">
      <c r="A36" s="502"/>
      <c r="B36" s="394"/>
      <c r="C36" s="500"/>
      <c r="D36" s="500"/>
      <c r="E36" s="500"/>
      <c r="F36" s="91">
        <f>'01-Mapa de riesgo-UO'!F37</f>
        <v>0</v>
      </c>
      <c r="G36" s="500"/>
      <c r="H36" s="501"/>
      <c r="I36" s="139">
        <f>'01-Mapa de riesgo-UO'!AT37</f>
        <v>0</v>
      </c>
      <c r="J36" s="394"/>
      <c r="K36" s="510"/>
      <c r="L36" s="511"/>
      <c r="M36" s="512"/>
      <c r="N36" s="378"/>
      <c r="O36" s="510"/>
      <c r="P36" s="511"/>
      <c r="Q36" s="512"/>
      <c r="R36" s="530"/>
    </row>
    <row r="37" spans="1:18" ht="62.45" customHeight="1" x14ac:dyDescent="0.2">
      <c r="A37" s="502">
        <v>10</v>
      </c>
      <c r="B37" s="392">
        <f>'01-Mapa de riesgo-UO'!B38</f>
        <v>0</v>
      </c>
      <c r="C37" s="413">
        <f>'01-Mapa de riesgo-UO'!G38</f>
        <v>0</v>
      </c>
      <c r="D37" s="500">
        <f>'01-Mapa de riesgo-UO'!H38</f>
        <v>0</v>
      </c>
      <c r="E37" s="500">
        <f>'01-Mapa de riesgo-UO'!I38</f>
        <v>0</v>
      </c>
      <c r="F37" s="91">
        <f>'01-Mapa de riesgo-UO'!F38</f>
        <v>0</v>
      </c>
      <c r="G37" s="500">
        <f>'01-Mapa de riesgo-UO'!J38</f>
        <v>0</v>
      </c>
      <c r="H37" s="501" t="str">
        <f>'01-Mapa de riesgo-UO'!AQ38</f>
        <v>LEVE</v>
      </c>
      <c r="I37" s="139">
        <f>'01-Mapa de riesgo-UO'!AT38</f>
        <v>0</v>
      </c>
      <c r="J37" s="392" t="str">
        <f t="shared" ref="J37" si="6">IF(H37="GRAVE","Debe formularse",IF(H37="MODERADO", "Si el proceso lo requiere","NO"))</f>
        <v>NO</v>
      </c>
      <c r="K37" s="504"/>
      <c r="L37" s="505"/>
      <c r="M37" s="506"/>
      <c r="N37" s="376"/>
      <c r="O37" s="504"/>
      <c r="P37" s="505"/>
      <c r="Q37" s="506"/>
      <c r="R37" s="528"/>
    </row>
    <row r="38" spans="1:18" ht="62.45" customHeight="1" x14ac:dyDescent="0.2">
      <c r="A38" s="502"/>
      <c r="B38" s="393"/>
      <c r="C38" s="500"/>
      <c r="D38" s="500"/>
      <c r="E38" s="500"/>
      <c r="F38" s="91">
        <f>'01-Mapa de riesgo-UO'!F39</f>
        <v>0</v>
      </c>
      <c r="G38" s="500"/>
      <c r="H38" s="501"/>
      <c r="I38" s="139">
        <f>'01-Mapa de riesgo-UO'!AT39</f>
        <v>0</v>
      </c>
      <c r="J38" s="393"/>
      <c r="K38" s="507"/>
      <c r="L38" s="508"/>
      <c r="M38" s="509"/>
      <c r="N38" s="377"/>
      <c r="O38" s="507"/>
      <c r="P38" s="508"/>
      <c r="Q38" s="509"/>
      <c r="R38" s="529"/>
    </row>
    <row r="39" spans="1:18" ht="62.45" customHeight="1" x14ac:dyDescent="0.2">
      <c r="A39" s="502"/>
      <c r="B39" s="394"/>
      <c r="C39" s="500"/>
      <c r="D39" s="500"/>
      <c r="E39" s="500"/>
      <c r="F39" s="91">
        <f>'01-Mapa de riesgo-UO'!F40</f>
        <v>0</v>
      </c>
      <c r="G39" s="500"/>
      <c r="H39" s="501"/>
      <c r="I39" s="139">
        <f>'01-Mapa de riesgo-UO'!AT40</f>
        <v>0</v>
      </c>
      <c r="J39" s="394"/>
      <c r="K39" s="510"/>
      <c r="L39" s="511"/>
      <c r="M39" s="512"/>
      <c r="N39" s="378"/>
      <c r="O39" s="510"/>
      <c r="P39" s="511"/>
      <c r="Q39" s="512"/>
      <c r="R39" s="530"/>
    </row>
    <row r="40" spans="1:18" ht="62.45" customHeight="1" x14ac:dyDescent="0.2">
      <c r="A40" s="502">
        <v>11</v>
      </c>
      <c r="B40" s="392">
        <f>'01-Mapa de riesgo-UO'!B41</f>
        <v>0</v>
      </c>
      <c r="C40" s="413">
        <f>'01-Mapa de riesgo-UO'!G41</f>
        <v>0</v>
      </c>
      <c r="D40" s="500">
        <f>'01-Mapa de riesgo-UO'!H41</f>
        <v>0</v>
      </c>
      <c r="E40" s="500">
        <f>'01-Mapa de riesgo-UO'!I41</f>
        <v>0</v>
      </c>
      <c r="F40" s="91">
        <f>'01-Mapa de riesgo-UO'!F41</f>
        <v>0</v>
      </c>
      <c r="G40" s="500">
        <f>'01-Mapa de riesgo-UO'!J41</f>
        <v>0</v>
      </c>
      <c r="H40" s="501" t="str">
        <f>'01-Mapa de riesgo-UO'!AQ41</f>
        <v>LEVE</v>
      </c>
      <c r="I40" s="139">
        <f>'01-Mapa de riesgo-UO'!AT41</f>
        <v>0</v>
      </c>
      <c r="J40" s="392" t="str">
        <f t="shared" ref="J40" si="7">IF(H40="GRAVE","Debe formularse",IF(H40="MODERADO", "Si el proceso lo requiere","NO"))</f>
        <v>NO</v>
      </c>
      <c r="K40" s="504"/>
      <c r="L40" s="505"/>
      <c r="M40" s="506"/>
      <c r="N40" s="376"/>
      <c r="O40" s="504"/>
      <c r="P40" s="505"/>
      <c r="Q40" s="506"/>
      <c r="R40" s="528"/>
    </row>
    <row r="41" spans="1:18" ht="62.45" customHeight="1" x14ac:dyDescent="0.2">
      <c r="A41" s="502"/>
      <c r="B41" s="393"/>
      <c r="C41" s="500"/>
      <c r="D41" s="500"/>
      <c r="E41" s="500"/>
      <c r="F41" s="91">
        <f>'01-Mapa de riesgo-UO'!F42</f>
        <v>0</v>
      </c>
      <c r="G41" s="500"/>
      <c r="H41" s="501"/>
      <c r="I41" s="139">
        <f>'01-Mapa de riesgo-UO'!AT42</f>
        <v>0</v>
      </c>
      <c r="J41" s="393"/>
      <c r="K41" s="507"/>
      <c r="L41" s="508"/>
      <c r="M41" s="509"/>
      <c r="N41" s="377"/>
      <c r="O41" s="507"/>
      <c r="P41" s="508"/>
      <c r="Q41" s="509"/>
      <c r="R41" s="529"/>
    </row>
    <row r="42" spans="1:18" ht="62.45" customHeight="1" x14ac:dyDescent="0.2">
      <c r="A42" s="502"/>
      <c r="B42" s="394"/>
      <c r="C42" s="500"/>
      <c r="D42" s="500"/>
      <c r="E42" s="500"/>
      <c r="F42" s="91">
        <f>'01-Mapa de riesgo-UO'!F43</f>
        <v>0</v>
      </c>
      <c r="G42" s="500"/>
      <c r="H42" s="501"/>
      <c r="I42" s="139">
        <f>'01-Mapa de riesgo-UO'!AT43</f>
        <v>0</v>
      </c>
      <c r="J42" s="394"/>
      <c r="K42" s="510"/>
      <c r="L42" s="511"/>
      <c r="M42" s="512"/>
      <c r="N42" s="378"/>
      <c r="O42" s="510"/>
      <c r="P42" s="511"/>
      <c r="Q42" s="512"/>
      <c r="R42" s="530"/>
    </row>
    <row r="43" spans="1:18" ht="62.45" customHeight="1" x14ac:dyDescent="0.2">
      <c r="A43" s="502">
        <v>12</v>
      </c>
      <c r="B43" s="392">
        <f>'01-Mapa de riesgo-UO'!B44</f>
        <v>0</v>
      </c>
      <c r="C43" s="413">
        <f>'01-Mapa de riesgo-UO'!G44</f>
        <v>0</v>
      </c>
      <c r="D43" s="500">
        <f>'01-Mapa de riesgo-UO'!H44</f>
        <v>0</v>
      </c>
      <c r="E43" s="500">
        <f>'01-Mapa de riesgo-UO'!I44</f>
        <v>0</v>
      </c>
      <c r="F43" s="91">
        <f>'01-Mapa de riesgo-UO'!F44</f>
        <v>0</v>
      </c>
      <c r="G43" s="500">
        <f>'01-Mapa de riesgo-UO'!J44</f>
        <v>0</v>
      </c>
      <c r="H43" s="501" t="str">
        <f>'01-Mapa de riesgo-UO'!AQ44</f>
        <v>LEVE</v>
      </c>
      <c r="I43" s="139">
        <f>'01-Mapa de riesgo-UO'!AT44</f>
        <v>0</v>
      </c>
      <c r="J43" s="392" t="str">
        <f t="shared" ref="J43" si="8">IF(H43="GRAVE","Debe formularse",IF(H43="MODERADO", "Si el proceso lo requiere","NO"))</f>
        <v>NO</v>
      </c>
      <c r="K43" s="504"/>
      <c r="L43" s="505"/>
      <c r="M43" s="506"/>
      <c r="N43" s="376"/>
      <c r="O43" s="504"/>
      <c r="P43" s="505"/>
      <c r="Q43" s="506"/>
      <c r="R43" s="528"/>
    </row>
    <row r="44" spans="1:18" ht="62.45" customHeight="1" x14ac:dyDescent="0.2">
      <c r="A44" s="502"/>
      <c r="B44" s="393"/>
      <c r="C44" s="500"/>
      <c r="D44" s="500"/>
      <c r="E44" s="500"/>
      <c r="F44" s="91">
        <f>'01-Mapa de riesgo-UO'!F45</f>
        <v>0</v>
      </c>
      <c r="G44" s="500"/>
      <c r="H44" s="501"/>
      <c r="I44" s="139">
        <f>'01-Mapa de riesgo-UO'!AT45</f>
        <v>0</v>
      </c>
      <c r="J44" s="393"/>
      <c r="K44" s="507"/>
      <c r="L44" s="508"/>
      <c r="M44" s="509"/>
      <c r="N44" s="377"/>
      <c r="O44" s="507"/>
      <c r="P44" s="508"/>
      <c r="Q44" s="509"/>
      <c r="R44" s="529"/>
    </row>
    <row r="45" spans="1:18" ht="62.45" customHeight="1" x14ac:dyDescent="0.2">
      <c r="A45" s="502"/>
      <c r="B45" s="394"/>
      <c r="C45" s="500"/>
      <c r="D45" s="500"/>
      <c r="E45" s="500"/>
      <c r="F45" s="91">
        <f>'01-Mapa de riesgo-UO'!F46</f>
        <v>0</v>
      </c>
      <c r="G45" s="500"/>
      <c r="H45" s="501"/>
      <c r="I45" s="139">
        <f>'01-Mapa de riesgo-UO'!AT46</f>
        <v>0</v>
      </c>
      <c r="J45" s="394"/>
      <c r="K45" s="510"/>
      <c r="L45" s="511"/>
      <c r="M45" s="512"/>
      <c r="N45" s="378"/>
      <c r="O45" s="510"/>
      <c r="P45" s="511"/>
      <c r="Q45" s="512"/>
      <c r="R45" s="530"/>
    </row>
    <row r="46" spans="1:18" ht="62.45" customHeight="1" x14ac:dyDescent="0.2">
      <c r="A46" s="502">
        <v>13</v>
      </c>
      <c r="B46" s="392">
        <f>'01-Mapa de riesgo-UO'!B47</f>
        <v>0</v>
      </c>
      <c r="C46" s="413">
        <f>'01-Mapa de riesgo-UO'!G47</f>
        <v>0</v>
      </c>
      <c r="D46" s="500">
        <f>'01-Mapa de riesgo-UO'!H47</f>
        <v>0</v>
      </c>
      <c r="E46" s="500">
        <f>'01-Mapa de riesgo-UO'!I47</f>
        <v>0</v>
      </c>
      <c r="F46" s="91">
        <f>'01-Mapa de riesgo-UO'!F47</f>
        <v>0</v>
      </c>
      <c r="G46" s="500">
        <f>'01-Mapa de riesgo-UO'!J47</f>
        <v>0</v>
      </c>
      <c r="H46" s="501" t="str">
        <f>'01-Mapa de riesgo-UO'!AQ47</f>
        <v>LEVE</v>
      </c>
      <c r="I46" s="139">
        <f>'01-Mapa de riesgo-UO'!AT47</f>
        <v>0</v>
      </c>
      <c r="J46" s="392" t="str">
        <f t="shared" ref="J46" si="9">IF(H46="GRAVE","Debe formularse",IF(H46="MODERADO", "Si el proceso lo requiere","NO"))</f>
        <v>NO</v>
      </c>
      <c r="K46" s="504"/>
      <c r="L46" s="505"/>
      <c r="M46" s="506"/>
      <c r="N46" s="376"/>
      <c r="O46" s="504"/>
      <c r="P46" s="505"/>
      <c r="Q46" s="506"/>
      <c r="R46" s="528"/>
    </row>
    <row r="47" spans="1:18" ht="62.45" customHeight="1" x14ac:dyDescent="0.2">
      <c r="A47" s="502"/>
      <c r="B47" s="393"/>
      <c r="C47" s="500"/>
      <c r="D47" s="500"/>
      <c r="E47" s="500"/>
      <c r="F47" s="91">
        <f>'01-Mapa de riesgo-UO'!F48</f>
        <v>0</v>
      </c>
      <c r="G47" s="500"/>
      <c r="H47" s="501"/>
      <c r="I47" s="139">
        <f>'01-Mapa de riesgo-UO'!AT48</f>
        <v>0</v>
      </c>
      <c r="J47" s="393"/>
      <c r="K47" s="507"/>
      <c r="L47" s="508"/>
      <c r="M47" s="509"/>
      <c r="N47" s="377"/>
      <c r="O47" s="507"/>
      <c r="P47" s="508"/>
      <c r="Q47" s="509"/>
      <c r="R47" s="529"/>
    </row>
    <row r="48" spans="1:18" ht="62.45" customHeight="1" x14ac:dyDescent="0.2">
      <c r="A48" s="502"/>
      <c r="B48" s="394"/>
      <c r="C48" s="500"/>
      <c r="D48" s="500"/>
      <c r="E48" s="500"/>
      <c r="F48" s="91">
        <f>'01-Mapa de riesgo-UO'!F49</f>
        <v>0</v>
      </c>
      <c r="G48" s="500"/>
      <c r="H48" s="501"/>
      <c r="I48" s="139">
        <f>'01-Mapa de riesgo-UO'!AT49</f>
        <v>0</v>
      </c>
      <c r="J48" s="394"/>
      <c r="K48" s="510"/>
      <c r="L48" s="511"/>
      <c r="M48" s="512"/>
      <c r="N48" s="378"/>
      <c r="O48" s="510"/>
      <c r="P48" s="511"/>
      <c r="Q48" s="512"/>
      <c r="R48" s="530"/>
    </row>
    <row r="49" spans="1:18" ht="62.45" customHeight="1" x14ac:dyDescent="0.2">
      <c r="A49" s="502">
        <v>14</v>
      </c>
      <c r="B49" s="392">
        <f>'01-Mapa de riesgo-UO'!B50</f>
        <v>0</v>
      </c>
      <c r="C49" s="413">
        <f>'01-Mapa de riesgo-UO'!G50</f>
        <v>0</v>
      </c>
      <c r="D49" s="500">
        <f>'01-Mapa de riesgo-UO'!H50</f>
        <v>0</v>
      </c>
      <c r="E49" s="500">
        <f>'01-Mapa de riesgo-UO'!I50</f>
        <v>0</v>
      </c>
      <c r="F49" s="91">
        <f>'01-Mapa de riesgo-UO'!F50</f>
        <v>0</v>
      </c>
      <c r="G49" s="500">
        <f>'01-Mapa de riesgo-UO'!J50</f>
        <v>0</v>
      </c>
      <c r="H49" s="501" t="str">
        <f>'01-Mapa de riesgo-UO'!AQ50</f>
        <v>LEVE</v>
      </c>
      <c r="I49" s="139">
        <f>'01-Mapa de riesgo-UO'!AT50</f>
        <v>0</v>
      </c>
      <c r="J49" s="392" t="str">
        <f t="shared" ref="J49" si="10">IF(H49="GRAVE","Debe formularse",IF(H49="MODERADO", "Si el proceso lo requiere","NO"))</f>
        <v>NO</v>
      </c>
      <c r="K49" s="504"/>
      <c r="L49" s="505"/>
      <c r="M49" s="506"/>
      <c r="N49" s="376"/>
      <c r="O49" s="504"/>
      <c r="P49" s="505"/>
      <c r="Q49" s="506"/>
      <c r="R49" s="528"/>
    </row>
    <row r="50" spans="1:18" ht="62.45" customHeight="1" x14ac:dyDescent="0.2">
      <c r="A50" s="502"/>
      <c r="B50" s="393"/>
      <c r="C50" s="500"/>
      <c r="D50" s="500"/>
      <c r="E50" s="500"/>
      <c r="F50" s="91">
        <f>'01-Mapa de riesgo-UO'!F51</f>
        <v>0</v>
      </c>
      <c r="G50" s="500"/>
      <c r="H50" s="501"/>
      <c r="I50" s="139">
        <f>'01-Mapa de riesgo-UO'!AT51</f>
        <v>0</v>
      </c>
      <c r="J50" s="393"/>
      <c r="K50" s="507"/>
      <c r="L50" s="508"/>
      <c r="M50" s="509"/>
      <c r="N50" s="377"/>
      <c r="O50" s="507"/>
      <c r="P50" s="508"/>
      <c r="Q50" s="509"/>
      <c r="R50" s="529"/>
    </row>
    <row r="51" spans="1:18" ht="62.45" customHeight="1" x14ac:dyDescent="0.2">
      <c r="A51" s="502"/>
      <c r="B51" s="394"/>
      <c r="C51" s="500"/>
      <c r="D51" s="500"/>
      <c r="E51" s="500"/>
      <c r="F51" s="91">
        <f>'01-Mapa de riesgo-UO'!F52</f>
        <v>0</v>
      </c>
      <c r="G51" s="500"/>
      <c r="H51" s="501"/>
      <c r="I51" s="139">
        <f>'01-Mapa de riesgo-UO'!AT52</f>
        <v>0</v>
      </c>
      <c r="J51" s="394"/>
      <c r="K51" s="510"/>
      <c r="L51" s="511"/>
      <c r="M51" s="512"/>
      <c r="N51" s="378"/>
      <c r="O51" s="510"/>
      <c r="P51" s="511"/>
      <c r="Q51" s="512"/>
      <c r="R51" s="530"/>
    </row>
    <row r="52" spans="1:18" ht="62.45" customHeight="1" x14ac:dyDescent="0.2">
      <c r="A52" s="502">
        <v>15</v>
      </c>
      <c r="B52" s="392">
        <f>'01-Mapa de riesgo-UO'!B53</f>
        <v>0</v>
      </c>
      <c r="C52" s="413">
        <f>'01-Mapa de riesgo-UO'!G53</f>
        <v>0</v>
      </c>
      <c r="D52" s="500">
        <f>'01-Mapa de riesgo-UO'!H53</f>
        <v>0</v>
      </c>
      <c r="E52" s="500">
        <f>'01-Mapa de riesgo-UO'!I53</f>
        <v>0</v>
      </c>
      <c r="F52" s="91">
        <f>'01-Mapa de riesgo-UO'!F53</f>
        <v>0</v>
      </c>
      <c r="G52" s="500">
        <f>'01-Mapa de riesgo-UO'!J53</f>
        <v>0</v>
      </c>
      <c r="H52" s="501" t="str">
        <f>'01-Mapa de riesgo-UO'!AQ53</f>
        <v>LEVE</v>
      </c>
      <c r="I52" s="139">
        <f>'01-Mapa de riesgo-UO'!AT53</f>
        <v>0</v>
      </c>
      <c r="J52" s="392" t="str">
        <f t="shared" ref="J52" si="11">IF(H52="GRAVE","Debe formularse",IF(H52="MODERADO", "Si el proceso lo requiere","NO"))</f>
        <v>NO</v>
      </c>
      <c r="K52" s="504"/>
      <c r="L52" s="505"/>
      <c r="M52" s="506"/>
      <c r="N52" s="376"/>
      <c r="O52" s="504"/>
      <c r="P52" s="505"/>
      <c r="Q52" s="506"/>
      <c r="R52" s="528"/>
    </row>
    <row r="53" spans="1:18" ht="62.45" customHeight="1" x14ac:dyDescent="0.2">
      <c r="A53" s="502"/>
      <c r="B53" s="393"/>
      <c r="C53" s="500"/>
      <c r="D53" s="500"/>
      <c r="E53" s="500"/>
      <c r="F53" s="91">
        <f>'01-Mapa de riesgo-UO'!F54</f>
        <v>0</v>
      </c>
      <c r="G53" s="500"/>
      <c r="H53" s="501"/>
      <c r="I53" s="139">
        <f>'01-Mapa de riesgo-UO'!AT54</f>
        <v>0</v>
      </c>
      <c r="J53" s="393"/>
      <c r="K53" s="507"/>
      <c r="L53" s="508"/>
      <c r="M53" s="509"/>
      <c r="N53" s="377"/>
      <c r="O53" s="507"/>
      <c r="P53" s="508"/>
      <c r="Q53" s="509"/>
      <c r="R53" s="529"/>
    </row>
    <row r="54" spans="1:18" ht="62.45" customHeight="1" x14ac:dyDescent="0.2">
      <c r="A54" s="502"/>
      <c r="B54" s="394"/>
      <c r="C54" s="500"/>
      <c r="D54" s="500"/>
      <c r="E54" s="500"/>
      <c r="F54" s="91">
        <f>'01-Mapa de riesgo-UO'!F55</f>
        <v>0</v>
      </c>
      <c r="G54" s="500"/>
      <c r="H54" s="501"/>
      <c r="I54" s="139">
        <f>'01-Mapa de riesgo-UO'!AT55</f>
        <v>0</v>
      </c>
      <c r="J54" s="394"/>
      <c r="K54" s="510"/>
      <c r="L54" s="511"/>
      <c r="M54" s="512"/>
      <c r="N54" s="378"/>
      <c r="O54" s="510"/>
      <c r="P54" s="511"/>
      <c r="Q54" s="512"/>
      <c r="R54" s="530"/>
    </row>
    <row r="55" spans="1:18" ht="62.45" customHeight="1" x14ac:dyDescent="0.2">
      <c r="A55" s="502">
        <v>16</v>
      </c>
      <c r="B55" s="392">
        <f>'01-Mapa de riesgo-UO'!B56</f>
        <v>0</v>
      </c>
      <c r="C55" s="413">
        <f>'01-Mapa de riesgo-UO'!G56</f>
        <v>0</v>
      </c>
      <c r="D55" s="500">
        <f>'01-Mapa de riesgo-UO'!H56</f>
        <v>0</v>
      </c>
      <c r="E55" s="500">
        <f>'01-Mapa de riesgo-UO'!I56</f>
        <v>0</v>
      </c>
      <c r="F55" s="91">
        <f>'01-Mapa de riesgo-UO'!F56</f>
        <v>0</v>
      </c>
      <c r="G55" s="500">
        <f>'01-Mapa de riesgo-UO'!J56</f>
        <v>0</v>
      </c>
      <c r="H55" s="501" t="str">
        <f>'01-Mapa de riesgo-UO'!AQ56</f>
        <v>LEVE</v>
      </c>
      <c r="I55" s="139">
        <f>'01-Mapa de riesgo-UO'!AT56</f>
        <v>0</v>
      </c>
      <c r="J55" s="392" t="str">
        <f t="shared" ref="J55" si="12">IF(H55="GRAVE","Debe formularse",IF(H55="MODERADO", "Si el proceso lo requiere","NO"))</f>
        <v>NO</v>
      </c>
      <c r="K55" s="504"/>
      <c r="L55" s="505"/>
      <c r="M55" s="506"/>
      <c r="N55" s="376"/>
      <c r="O55" s="504"/>
      <c r="P55" s="505"/>
      <c r="Q55" s="506"/>
      <c r="R55" s="528"/>
    </row>
    <row r="56" spans="1:18" ht="62.45" customHeight="1" x14ac:dyDescent="0.2">
      <c r="A56" s="502"/>
      <c r="B56" s="393"/>
      <c r="C56" s="500"/>
      <c r="D56" s="500"/>
      <c r="E56" s="500"/>
      <c r="F56" s="91">
        <f>'01-Mapa de riesgo-UO'!F57</f>
        <v>0</v>
      </c>
      <c r="G56" s="500"/>
      <c r="H56" s="501"/>
      <c r="I56" s="139">
        <f>'01-Mapa de riesgo-UO'!AT57</f>
        <v>0</v>
      </c>
      <c r="J56" s="393"/>
      <c r="K56" s="507"/>
      <c r="L56" s="508"/>
      <c r="M56" s="509"/>
      <c r="N56" s="377"/>
      <c r="O56" s="507"/>
      <c r="P56" s="508"/>
      <c r="Q56" s="509"/>
      <c r="R56" s="529"/>
    </row>
    <row r="57" spans="1:18" ht="62.45" customHeight="1" x14ac:dyDescent="0.2">
      <c r="A57" s="502"/>
      <c r="B57" s="394"/>
      <c r="C57" s="500"/>
      <c r="D57" s="500"/>
      <c r="E57" s="500"/>
      <c r="F57" s="91">
        <f>'01-Mapa de riesgo-UO'!F58</f>
        <v>0</v>
      </c>
      <c r="G57" s="500"/>
      <c r="H57" s="501"/>
      <c r="I57" s="139">
        <f>'01-Mapa de riesgo-UO'!AT58</f>
        <v>0</v>
      </c>
      <c r="J57" s="394"/>
      <c r="K57" s="510"/>
      <c r="L57" s="511"/>
      <c r="M57" s="512"/>
      <c r="N57" s="378"/>
      <c r="O57" s="510"/>
      <c r="P57" s="511"/>
      <c r="Q57" s="512"/>
      <c r="R57" s="530"/>
    </row>
    <row r="58" spans="1:18" ht="62.45" customHeight="1" x14ac:dyDescent="0.2">
      <c r="A58" s="502">
        <v>17</v>
      </c>
      <c r="B58" s="392">
        <f>'01-Mapa de riesgo-UO'!B59</f>
        <v>0</v>
      </c>
      <c r="C58" s="413">
        <f>'01-Mapa de riesgo-UO'!G59</f>
        <v>0</v>
      </c>
      <c r="D58" s="500">
        <f>'01-Mapa de riesgo-UO'!H59</f>
        <v>0</v>
      </c>
      <c r="E58" s="500">
        <f>'01-Mapa de riesgo-UO'!I59</f>
        <v>0</v>
      </c>
      <c r="F58" s="91">
        <f>'01-Mapa de riesgo-UO'!F59</f>
        <v>0</v>
      </c>
      <c r="G58" s="500">
        <f>'01-Mapa de riesgo-UO'!J59</f>
        <v>0</v>
      </c>
      <c r="H58" s="501" t="str">
        <f>'01-Mapa de riesgo-UO'!AQ59</f>
        <v>LEVE</v>
      </c>
      <c r="I58" s="139">
        <f>'01-Mapa de riesgo-UO'!AT59</f>
        <v>0</v>
      </c>
      <c r="J58" s="392" t="str">
        <f t="shared" ref="J58" si="13">IF(H58="GRAVE","Debe formularse",IF(H58="MODERADO", "Si el proceso lo requiere","NO"))</f>
        <v>NO</v>
      </c>
      <c r="K58" s="504"/>
      <c r="L58" s="505"/>
      <c r="M58" s="506"/>
      <c r="N58" s="376"/>
      <c r="O58" s="504"/>
      <c r="P58" s="505"/>
      <c r="Q58" s="506"/>
      <c r="R58" s="528"/>
    </row>
    <row r="59" spans="1:18" ht="62.45" customHeight="1" x14ac:dyDescent="0.2">
      <c r="A59" s="502"/>
      <c r="B59" s="393"/>
      <c r="C59" s="500"/>
      <c r="D59" s="500"/>
      <c r="E59" s="500"/>
      <c r="F59" s="91">
        <f>'01-Mapa de riesgo-UO'!F60</f>
        <v>0</v>
      </c>
      <c r="G59" s="500"/>
      <c r="H59" s="501"/>
      <c r="I59" s="139">
        <f>'01-Mapa de riesgo-UO'!AT60</f>
        <v>0</v>
      </c>
      <c r="J59" s="393"/>
      <c r="K59" s="507"/>
      <c r="L59" s="508"/>
      <c r="M59" s="509"/>
      <c r="N59" s="377"/>
      <c r="O59" s="507"/>
      <c r="P59" s="508"/>
      <c r="Q59" s="509"/>
      <c r="R59" s="529"/>
    </row>
    <row r="60" spans="1:18" ht="62.45" customHeight="1" x14ac:dyDescent="0.2">
      <c r="A60" s="502"/>
      <c r="B60" s="394"/>
      <c r="C60" s="500"/>
      <c r="D60" s="500"/>
      <c r="E60" s="500"/>
      <c r="F60" s="91">
        <f>'01-Mapa de riesgo-UO'!F61</f>
        <v>0</v>
      </c>
      <c r="G60" s="500"/>
      <c r="H60" s="501"/>
      <c r="I60" s="139">
        <f>'01-Mapa de riesgo-UO'!AT61</f>
        <v>0</v>
      </c>
      <c r="J60" s="394"/>
      <c r="K60" s="510"/>
      <c r="L60" s="511"/>
      <c r="M60" s="512"/>
      <c r="N60" s="378"/>
      <c r="O60" s="510"/>
      <c r="P60" s="511"/>
      <c r="Q60" s="512"/>
      <c r="R60" s="530"/>
    </row>
    <row r="61" spans="1:18" ht="62.45" customHeight="1" x14ac:dyDescent="0.2">
      <c r="A61" s="502">
        <v>18</v>
      </c>
      <c r="B61" s="392">
        <f>'01-Mapa de riesgo-UO'!B62</f>
        <v>0</v>
      </c>
      <c r="C61" s="413">
        <f>'01-Mapa de riesgo-UO'!G62</f>
        <v>0</v>
      </c>
      <c r="D61" s="500">
        <f>'01-Mapa de riesgo-UO'!H62</f>
        <v>0</v>
      </c>
      <c r="E61" s="500">
        <f>'01-Mapa de riesgo-UO'!I62</f>
        <v>0</v>
      </c>
      <c r="F61" s="91">
        <f>'01-Mapa de riesgo-UO'!F62</f>
        <v>0</v>
      </c>
      <c r="G61" s="500">
        <f>'01-Mapa de riesgo-UO'!J62</f>
        <v>0</v>
      </c>
      <c r="H61" s="501" t="str">
        <f>'01-Mapa de riesgo-UO'!AQ62</f>
        <v>LEVE</v>
      </c>
      <c r="I61" s="139">
        <f>'01-Mapa de riesgo-UO'!AT62</f>
        <v>0</v>
      </c>
      <c r="J61" s="392" t="str">
        <f t="shared" ref="J61" si="14">IF(H61="GRAVE","Debe formularse",IF(H61="MODERADO", "Si el proceso lo requiere","NO"))</f>
        <v>NO</v>
      </c>
      <c r="K61" s="504"/>
      <c r="L61" s="505"/>
      <c r="M61" s="506"/>
      <c r="N61" s="376"/>
      <c r="O61" s="504"/>
      <c r="P61" s="505"/>
      <c r="Q61" s="506"/>
      <c r="R61" s="528"/>
    </row>
    <row r="62" spans="1:18" ht="62.45" customHeight="1" x14ac:dyDescent="0.2">
      <c r="A62" s="502"/>
      <c r="B62" s="393"/>
      <c r="C62" s="500"/>
      <c r="D62" s="500"/>
      <c r="E62" s="500"/>
      <c r="F62" s="91">
        <f>'01-Mapa de riesgo-UO'!F63</f>
        <v>0</v>
      </c>
      <c r="G62" s="500"/>
      <c r="H62" s="501"/>
      <c r="I62" s="139">
        <f>'01-Mapa de riesgo-UO'!AT63</f>
        <v>0</v>
      </c>
      <c r="J62" s="393"/>
      <c r="K62" s="507"/>
      <c r="L62" s="508"/>
      <c r="M62" s="509"/>
      <c r="N62" s="377"/>
      <c r="O62" s="507"/>
      <c r="P62" s="508"/>
      <c r="Q62" s="509"/>
      <c r="R62" s="529"/>
    </row>
    <row r="63" spans="1:18" ht="62.45" customHeight="1" x14ac:dyDescent="0.2">
      <c r="A63" s="502"/>
      <c r="B63" s="394"/>
      <c r="C63" s="500"/>
      <c r="D63" s="500"/>
      <c r="E63" s="500"/>
      <c r="F63" s="91">
        <f>'01-Mapa de riesgo-UO'!F64</f>
        <v>0</v>
      </c>
      <c r="G63" s="500"/>
      <c r="H63" s="501"/>
      <c r="I63" s="139">
        <f>'01-Mapa de riesgo-UO'!AT64</f>
        <v>0</v>
      </c>
      <c r="J63" s="394"/>
      <c r="K63" s="510"/>
      <c r="L63" s="511"/>
      <c r="M63" s="512"/>
      <c r="N63" s="378"/>
      <c r="O63" s="510"/>
      <c r="P63" s="511"/>
      <c r="Q63" s="512"/>
      <c r="R63" s="530"/>
    </row>
    <row r="64" spans="1:18" ht="62.45" customHeight="1" x14ac:dyDescent="0.2">
      <c r="A64" s="502">
        <v>19</v>
      </c>
      <c r="B64" s="392">
        <f>'01-Mapa de riesgo-UO'!B65</f>
        <v>0</v>
      </c>
      <c r="C64" s="413">
        <f>'01-Mapa de riesgo-UO'!G65</f>
        <v>0</v>
      </c>
      <c r="D64" s="500">
        <f>'01-Mapa de riesgo-UO'!H65</f>
        <v>0</v>
      </c>
      <c r="E64" s="500">
        <f>'01-Mapa de riesgo-UO'!I65</f>
        <v>0</v>
      </c>
      <c r="F64" s="91">
        <f>'01-Mapa de riesgo-UO'!F65</f>
        <v>0</v>
      </c>
      <c r="G64" s="500">
        <f>'01-Mapa de riesgo-UO'!J65</f>
        <v>0</v>
      </c>
      <c r="H64" s="501" t="str">
        <f>'01-Mapa de riesgo-UO'!AQ65</f>
        <v>LEVE</v>
      </c>
      <c r="I64" s="139">
        <f>'01-Mapa de riesgo-UO'!AT65</f>
        <v>0</v>
      </c>
      <c r="J64" s="392" t="str">
        <f t="shared" ref="J64" si="15">IF(H64="GRAVE","Debe formularse",IF(H64="MODERADO", "Si el proceso lo requiere","NO"))</f>
        <v>NO</v>
      </c>
      <c r="K64" s="504"/>
      <c r="L64" s="505"/>
      <c r="M64" s="506"/>
      <c r="N64" s="376"/>
      <c r="O64" s="504"/>
      <c r="P64" s="505"/>
      <c r="Q64" s="506"/>
      <c r="R64" s="528"/>
    </row>
    <row r="65" spans="1:18" ht="62.45" customHeight="1" x14ac:dyDescent="0.2">
      <c r="A65" s="502"/>
      <c r="B65" s="393"/>
      <c r="C65" s="500"/>
      <c r="D65" s="500"/>
      <c r="E65" s="500"/>
      <c r="F65" s="91">
        <f>'01-Mapa de riesgo-UO'!F66</f>
        <v>0</v>
      </c>
      <c r="G65" s="500"/>
      <c r="H65" s="501"/>
      <c r="I65" s="139">
        <f>'01-Mapa de riesgo-UO'!AT66</f>
        <v>0</v>
      </c>
      <c r="J65" s="393"/>
      <c r="K65" s="507"/>
      <c r="L65" s="508"/>
      <c r="M65" s="509"/>
      <c r="N65" s="377"/>
      <c r="O65" s="507"/>
      <c r="P65" s="508"/>
      <c r="Q65" s="509"/>
      <c r="R65" s="529"/>
    </row>
    <row r="66" spans="1:18" ht="62.45" customHeight="1" x14ac:dyDescent="0.2">
      <c r="A66" s="502"/>
      <c r="B66" s="394"/>
      <c r="C66" s="500"/>
      <c r="D66" s="500"/>
      <c r="E66" s="500"/>
      <c r="F66" s="91">
        <f>'01-Mapa de riesgo-UO'!F67</f>
        <v>0</v>
      </c>
      <c r="G66" s="500"/>
      <c r="H66" s="501"/>
      <c r="I66" s="139">
        <f>'01-Mapa de riesgo-UO'!AT67</f>
        <v>0</v>
      </c>
      <c r="J66" s="394"/>
      <c r="K66" s="510"/>
      <c r="L66" s="511"/>
      <c r="M66" s="512"/>
      <c r="N66" s="378"/>
      <c r="O66" s="510"/>
      <c r="P66" s="511"/>
      <c r="Q66" s="512"/>
      <c r="R66" s="530"/>
    </row>
    <row r="67" spans="1:18" ht="62.45" customHeight="1" x14ac:dyDescent="0.2">
      <c r="A67" s="502">
        <v>20</v>
      </c>
      <c r="B67" s="392">
        <f>'01-Mapa de riesgo-UO'!B68</f>
        <v>0</v>
      </c>
      <c r="C67" s="413">
        <f>'01-Mapa de riesgo-UO'!G68</f>
        <v>0</v>
      </c>
      <c r="D67" s="500">
        <f>'01-Mapa de riesgo-UO'!H68</f>
        <v>0</v>
      </c>
      <c r="E67" s="500">
        <f>'01-Mapa de riesgo-UO'!I68</f>
        <v>0</v>
      </c>
      <c r="F67" s="91">
        <f>'01-Mapa de riesgo-UO'!F68</f>
        <v>0</v>
      </c>
      <c r="G67" s="500">
        <f>'01-Mapa de riesgo-UO'!J68</f>
        <v>0</v>
      </c>
      <c r="H67" s="501" t="str">
        <f>'01-Mapa de riesgo-UO'!AQ68</f>
        <v>LEVE</v>
      </c>
      <c r="I67" s="139">
        <f>'01-Mapa de riesgo-UO'!AT68</f>
        <v>0</v>
      </c>
      <c r="J67" s="392" t="str">
        <f t="shared" ref="J67" si="16">IF(H67="GRAVE","Debe formularse",IF(H67="MODERADO", "Si el proceso lo requiere","NO"))</f>
        <v>NO</v>
      </c>
      <c r="K67" s="504"/>
      <c r="L67" s="505"/>
      <c r="M67" s="506"/>
      <c r="N67" s="376"/>
      <c r="O67" s="504"/>
      <c r="P67" s="505"/>
      <c r="Q67" s="506"/>
      <c r="R67" s="528"/>
    </row>
    <row r="68" spans="1:18" ht="62.45" customHeight="1" x14ac:dyDescent="0.2">
      <c r="A68" s="502"/>
      <c r="B68" s="393"/>
      <c r="C68" s="500"/>
      <c r="D68" s="500"/>
      <c r="E68" s="500"/>
      <c r="F68" s="91">
        <f>'01-Mapa de riesgo-UO'!F69</f>
        <v>0</v>
      </c>
      <c r="G68" s="500"/>
      <c r="H68" s="501"/>
      <c r="I68" s="139">
        <f>'01-Mapa de riesgo-UO'!AT69</f>
        <v>0</v>
      </c>
      <c r="J68" s="393"/>
      <c r="K68" s="507"/>
      <c r="L68" s="508"/>
      <c r="M68" s="509"/>
      <c r="N68" s="377"/>
      <c r="O68" s="507"/>
      <c r="P68" s="508"/>
      <c r="Q68" s="509"/>
      <c r="R68" s="529"/>
    </row>
    <row r="69" spans="1:18" ht="62.45" customHeight="1" thickBot="1" x14ac:dyDescent="0.25">
      <c r="A69" s="531"/>
      <c r="B69" s="475"/>
      <c r="C69" s="532"/>
      <c r="D69" s="532"/>
      <c r="E69" s="532"/>
      <c r="F69" s="92">
        <f>'01-Mapa de riesgo-UO'!F70</f>
        <v>0</v>
      </c>
      <c r="G69" s="532"/>
      <c r="H69" s="533"/>
      <c r="I69" s="144">
        <f>'01-Mapa de riesgo-UO'!AT70</f>
        <v>0</v>
      </c>
      <c r="J69" s="475"/>
      <c r="K69" s="534"/>
      <c r="L69" s="535"/>
      <c r="M69" s="536"/>
      <c r="N69" s="485"/>
      <c r="O69" s="534"/>
      <c r="P69" s="535"/>
      <c r="Q69" s="536"/>
      <c r="R69" s="537"/>
    </row>
    <row r="70" spans="1:18" ht="62.45" customHeight="1" x14ac:dyDescent="0.2">
      <c r="A70" s="502">
        <v>21</v>
      </c>
      <c r="B70" s="392">
        <f>'01-Mapa de riesgo-UO'!B71</f>
        <v>0</v>
      </c>
      <c r="C70" s="413">
        <f>'01-Mapa de riesgo-UO'!G71</f>
        <v>0</v>
      </c>
      <c r="D70" s="500">
        <f>'01-Mapa de riesgo-UO'!H71</f>
        <v>0</v>
      </c>
      <c r="E70" s="500">
        <f>'01-Mapa de riesgo-UO'!I71</f>
        <v>0</v>
      </c>
      <c r="F70" s="91">
        <f>'01-Mapa de riesgo-UO'!F71</f>
        <v>0</v>
      </c>
      <c r="G70" s="500">
        <f>'01-Mapa de riesgo-UO'!J71</f>
        <v>0</v>
      </c>
      <c r="H70" s="501" t="str">
        <f>'01-Mapa de riesgo-UO'!AQ71</f>
        <v>LEVE</v>
      </c>
      <c r="I70" s="139">
        <f>'01-Mapa de riesgo-UO'!AT71</f>
        <v>0</v>
      </c>
      <c r="J70" s="392" t="str">
        <f t="shared" ref="J70" si="17">IF(H70="GRAVE","Debe formularse",IF(H70="MODERADO", "Si el proceso lo requiere","NO"))</f>
        <v>NO</v>
      </c>
      <c r="K70" s="504"/>
      <c r="L70" s="505"/>
      <c r="M70" s="506"/>
      <c r="N70" s="376"/>
      <c r="O70" s="504"/>
      <c r="P70" s="505"/>
      <c r="Q70" s="506"/>
      <c r="R70" s="528"/>
    </row>
    <row r="71" spans="1:18" ht="62.45" customHeight="1" x14ac:dyDescent="0.2">
      <c r="A71" s="502"/>
      <c r="B71" s="393"/>
      <c r="C71" s="500"/>
      <c r="D71" s="500"/>
      <c r="E71" s="500"/>
      <c r="F71" s="91">
        <f>'01-Mapa de riesgo-UO'!F72</f>
        <v>0</v>
      </c>
      <c r="G71" s="500"/>
      <c r="H71" s="501"/>
      <c r="I71" s="139">
        <f>'01-Mapa de riesgo-UO'!AT72</f>
        <v>0</v>
      </c>
      <c r="J71" s="393"/>
      <c r="K71" s="507"/>
      <c r="L71" s="508"/>
      <c r="M71" s="509"/>
      <c r="N71" s="377"/>
      <c r="O71" s="507"/>
      <c r="P71" s="508"/>
      <c r="Q71" s="509"/>
      <c r="R71" s="529"/>
    </row>
    <row r="72" spans="1:18" ht="62.45" customHeight="1" x14ac:dyDescent="0.2">
      <c r="A72" s="502"/>
      <c r="B72" s="394"/>
      <c r="C72" s="500"/>
      <c r="D72" s="500"/>
      <c r="E72" s="500"/>
      <c r="F72" s="91">
        <f>'01-Mapa de riesgo-UO'!F73</f>
        <v>0</v>
      </c>
      <c r="G72" s="500"/>
      <c r="H72" s="501"/>
      <c r="I72" s="139">
        <f>'01-Mapa de riesgo-UO'!AT73</f>
        <v>0</v>
      </c>
      <c r="J72" s="394"/>
      <c r="K72" s="510"/>
      <c r="L72" s="511"/>
      <c r="M72" s="512"/>
      <c r="N72" s="378"/>
      <c r="O72" s="510"/>
      <c r="P72" s="511"/>
      <c r="Q72" s="512"/>
      <c r="R72" s="530"/>
    </row>
    <row r="73" spans="1:18" ht="62.45" customHeight="1" x14ac:dyDescent="0.2">
      <c r="A73" s="502">
        <v>22</v>
      </c>
      <c r="B73" s="392">
        <f>'01-Mapa de riesgo-UO'!B74</f>
        <v>0</v>
      </c>
      <c r="C73" s="413">
        <f>'01-Mapa de riesgo-UO'!G74</f>
        <v>0</v>
      </c>
      <c r="D73" s="500">
        <f>'01-Mapa de riesgo-UO'!H74</f>
        <v>0</v>
      </c>
      <c r="E73" s="500">
        <f>'01-Mapa de riesgo-UO'!I74</f>
        <v>0</v>
      </c>
      <c r="F73" s="91">
        <f>'01-Mapa de riesgo-UO'!F74</f>
        <v>0</v>
      </c>
      <c r="G73" s="500">
        <f>'01-Mapa de riesgo-UO'!J74</f>
        <v>0</v>
      </c>
      <c r="H73" s="501" t="str">
        <f>'01-Mapa de riesgo-UO'!AQ74</f>
        <v>LEVE</v>
      </c>
      <c r="I73" s="139">
        <f>'01-Mapa de riesgo-UO'!AT74</f>
        <v>0</v>
      </c>
      <c r="J73" s="392" t="str">
        <f t="shared" ref="J73" si="18">IF(H73="GRAVE","Debe formularse",IF(H73="MODERADO", "Si el proceso lo requiere","NO"))</f>
        <v>NO</v>
      </c>
      <c r="K73" s="504"/>
      <c r="L73" s="505"/>
      <c r="M73" s="506"/>
      <c r="N73" s="376"/>
      <c r="O73" s="504"/>
      <c r="P73" s="505"/>
      <c r="Q73" s="506"/>
      <c r="R73" s="528"/>
    </row>
    <row r="74" spans="1:18" ht="62.45" customHeight="1" x14ac:dyDescent="0.2">
      <c r="A74" s="502"/>
      <c r="B74" s="393"/>
      <c r="C74" s="500"/>
      <c r="D74" s="500"/>
      <c r="E74" s="500"/>
      <c r="F74" s="91">
        <f>'01-Mapa de riesgo-UO'!F75</f>
        <v>0</v>
      </c>
      <c r="G74" s="500"/>
      <c r="H74" s="501"/>
      <c r="I74" s="139">
        <f>'01-Mapa de riesgo-UO'!AT75</f>
        <v>0</v>
      </c>
      <c r="J74" s="393"/>
      <c r="K74" s="507"/>
      <c r="L74" s="508"/>
      <c r="M74" s="509"/>
      <c r="N74" s="377"/>
      <c r="O74" s="507"/>
      <c r="P74" s="508"/>
      <c r="Q74" s="509"/>
      <c r="R74" s="529"/>
    </row>
    <row r="75" spans="1:18" ht="62.45" customHeight="1" thickBot="1" x14ac:dyDescent="0.25">
      <c r="A75" s="502"/>
      <c r="B75" s="394"/>
      <c r="C75" s="500"/>
      <c r="D75" s="500"/>
      <c r="E75" s="500"/>
      <c r="F75" s="91">
        <f>'01-Mapa de riesgo-UO'!F76</f>
        <v>0</v>
      </c>
      <c r="G75" s="500"/>
      <c r="H75" s="501"/>
      <c r="I75" s="144">
        <f>'01-Mapa de riesgo-UO'!AT76</f>
        <v>0</v>
      </c>
      <c r="J75" s="394"/>
      <c r="K75" s="510"/>
      <c r="L75" s="511"/>
      <c r="M75" s="512"/>
      <c r="N75" s="378"/>
      <c r="O75" s="510"/>
      <c r="P75" s="511"/>
      <c r="Q75" s="512"/>
      <c r="R75" s="530"/>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row r="88" spans="4:8" s="18" customFormat="1" x14ac:dyDescent="0.2">
      <c r="D88" s="19"/>
      <c r="E88" s="19"/>
      <c r="F88" s="19"/>
      <c r="G88" s="19"/>
      <c r="H88" s="19"/>
    </row>
    <row r="89" spans="4:8" s="18" customFormat="1" x14ac:dyDescent="0.2">
      <c r="D89" s="19"/>
      <c r="E89" s="19"/>
      <c r="F89" s="19"/>
      <c r="G89" s="19"/>
      <c r="H89" s="19"/>
    </row>
  </sheetData>
  <sheetProtection algorithmName="SHA-512" hashValue="uJ54AgVDWdTa1GHCMz5nrEqjgVACI+Nx9FTquc+2fuAZs6go5pwgUs7ZewGqqcLQH9RNeuY6ONbzrKJG719hpQ==" saltValue="7Zsiof42MjCEnF5uzUWo2g==" spinCount="100000" sheet="1" formatRows="0" insertRows="0" deleteRows="0" selectLockedCells="1"/>
  <mergeCells count="284">
    <mergeCell ref="N70:N72"/>
    <mergeCell ref="O70:Q72"/>
    <mergeCell ref="R70:R72"/>
    <mergeCell ref="A73:A75"/>
    <mergeCell ref="B73:B75"/>
    <mergeCell ref="C73:C75"/>
    <mergeCell ref="D73:D75"/>
    <mergeCell ref="E73:E75"/>
    <mergeCell ref="G73:G75"/>
    <mergeCell ref="H73:H75"/>
    <mergeCell ref="J73:J75"/>
    <mergeCell ref="K73:M75"/>
    <mergeCell ref="N73:N75"/>
    <mergeCell ref="O73:Q75"/>
    <mergeCell ref="R73:R75"/>
    <mergeCell ref="A70:A72"/>
    <mergeCell ref="B70:B72"/>
    <mergeCell ref="C70:C72"/>
    <mergeCell ref="D70:D72"/>
    <mergeCell ref="E70:E72"/>
    <mergeCell ref="G70:G72"/>
    <mergeCell ref="H70:H72"/>
    <mergeCell ref="J70:J72"/>
    <mergeCell ref="K70:M72"/>
    <mergeCell ref="K67:M69"/>
    <mergeCell ref="N67:N69"/>
    <mergeCell ref="O67:Q69"/>
    <mergeCell ref="R67:R69"/>
    <mergeCell ref="N61:N63"/>
    <mergeCell ref="O61:Q63"/>
    <mergeCell ref="R61:R63"/>
    <mergeCell ref="K64:M66"/>
    <mergeCell ref="N64:N66"/>
    <mergeCell ref="O64:Q66"/>
    <mergeCell ref="R64:R66"/>
    <mergeCell ref="K61:M63"/>
    <mergeCell ref="O55:Q57"/>
    <mergeCell ref="R55:R57"/>
    <mergeCell ref="K58:M60"/>
    <mergeCell ref="N58:N60"/>
    <mergeCell ref="O58:Q60"/>
    <mergeCell ref="R58:R60"/>
    <mergeCell ref="O49:Q51"/>
    <mergeCell ref="R49:R51"/>
    <mergeCell ref="K52:M54"/>
    <mergeCell ref="N52:N54"/>
    <mergeCell ref="O52:Q54"/>
    <mergeCell ref="R52:R54"/>
    <mergeCell ref="K55:M57"/>
    <mergeCell ref="N55:N57"/>
    <mergeCell ref="K49:M51"/>
    <mergeCell ref="N49:N51"/>
    <mergeCell ref="O43:Q45"/>
    <mergeCell ref="R43:R45"/>
    <mergeCell ref="K46:M48"/>
    <mergeCell ref="N46:N48"/>
    <mergeCell ref="O46:Q48"/>
    <mergeCell ref="R46:R48"/>
    <mergeCell ref="O37:Q39"/>
    <mergeCell ref="R37:R39"/>
    <mergeCell ref="K40:M42"/>
    <mergeCell ref="N40:N42"/>
    <mergeCell ref="O40:Q42"/>
    <mergeCell ref="R40:R42"/>
    <mergeCell ref="K37:M39"/>
    <mergeCell ref="N37:N39"/>
    <mergeCell ref="K43:M45"/>
    <mergeCell ref="N43:N45"/>
    <mergeCell ref="O31:Q33"/>
    <mergeCell ref="R31:R33"/>
    <mergeCell ref="K34:M36"/>
    <mergeCell ref="N34:N36"/>
    <mergeCell ref="O34:Q36"/>
    <mergeCell ref="R34:R36"/>
    <mergeCell ref="O25:Q27"/>
    <mergeCell ref="R25:R27"/>
    <mergeCell ref="K28:M30"/>
    <mergeCell ref="N28:N30"/>
    <mergeCell ref="O28:Q30"/>
    <mergeCell ref="R28:R30"/>
    <mergeCell ref="K25:M27"/>
    <mergeCell ref="N25:N27"/>
    <mergeCell ref="K31:M33"/>
    <mergeCell ref="N31:N33"/>
    <mergeCell ref="A67:A69"/>
    <mergeCell ref="B67:B69"/>
    <mergeCell ref="C67:C69"/>
    <mergeCell ref="D67:D69"/>
    <mergeCell ref="E67:E69"/>
    <mergeCell ref="G61:G63"/>
    <mergeCell ref="H61:H63"/>
    <mergeCell ref="J61:J63"/>
    <mergeCell ref="A64:A66"/>
    <mergeCell ref="B64:B66"/>
    <mergeCell ref="C64:C66"/>
    <mergeCell ref="D64:D66"/>
    <mergeCell ref="E64:E66"/>
    <mergeCell ref="G64:G66"/>
    <mergeCell ref="H64:H66"/>
    <mergeCell ref="J64:J66"/>
    <mergeCell ref="A61:A63"/>
    <mergeCell ref="B61:B63"/>
    <mergeCell ref="C61:C63"/>
    <mergeCell ref="D61:D63"/>
    <mergeCell ref="E61:E63"/>
    <mergeCell ref="G67:G69"/>
    <mergeCell ref="H67:H69"/>
    <mergeCell ref="J67:J69"/>
    <mergeCell ref="A58:A60"/>
    <mergeCell ref="B58:B60"/>
    <mergeCell ref="C58:C60"/>
    <mergeCell ref="D58:D60"/>
    <mergeCell ref="E58:E60"/>
    <mergeCell ref="G58:G60"/>
    <mergeCell ref="H58:H60"/>
    <mergeCell ref="J58:J60"/>
    <mergeCell ref="A55:A57"/>
    <mergeCell ref="B55:B57"/>
    <mergeCell ref="C55:C57"/>
    <mergeCell ref="D55:D57"/>
    <mergeCell ref="E55:E57"/>
    <mergeCell ref="G55:G57"/>
    <mergeCell ref="H55:H57"/>
    <mergeCell ref="J55:J57"/>
    <mergeCell ref="A52:A54"/>
    <mergeCell ref="B52:B54"/>
    <mergeCell ref="C52:C54"/>
    <mergeCell ref="D52:D54"/>
    <mergeCell ref="E52:E54"/>
    <mergeCell ref="G52:G54"/>
    <mergeCell ref="H52:H54"/>
    <mergeCell ref="J52:J54"/>
    <mergeCell ref="A49:A51"/>
    <mergeCell ref="B49:B51"/>
    <mergeCell ref="C49:C51"/>
    <mergeCell ref="D49:D51"/>
    <mergeCell ref="E49:E51"/>
    <mergeCell ref="G49:G51"/>
    <mergeCell ref="H49:H51"/>
    <mergeCell ref="J49:J51"/>
    <mergeCell ref="A46:A48"/>
    <mergeCell ref="B46:B48"/>
    <mergeCell ref="C46:C48"/>
    <mergeCell ref="D46:D48"/>
    <mergeCell ref="E46:E48"/>
    <mergeCell ref="G46:G48"/>
    <mergeCell ref="H46:H48"/>
    <mergeCell ref="J46:J48"/>
    <mergeCell ref="A43:A45"/>
    <mergeCell ref="B43:B45"/>
    <mergeCell ref="C43:C45"/>
    <mergeCell ref="D43:D45"/>
    <mergeCell ref="E43:E45"/>
    <mergeCell ref="G43:G45"/>
    <mergeCell ref="H43:H45"/>
    <mergeCell ref="J43:J45"/>
    <mergeCell ref="A40:A42"/>
    <mergeCell ref="B40:B42"/>
    <mergeCell ref="C40:C42"/>
    <mergeCell ref="D40:D42"/>
    <mergeCell ref="E40:E42"/>
    <mergeCell ref="G40:G42"/>
    <mergeCell ref="H40:H42"/>
    <mergeCell ref="J40:J42"/>
    <mergeCell ref="A37:A39"/>
    <mergeCell ref="B37:B39"/>
    <mergeCell ref="C37:C39"/>
    <mergeCell ref="D37:D39"/>
    <mergeCell ref="E37:E39"/>
    <mergeCell ref="G37:G39"/>
    <mergeCell ref="H37:H39"/>
    <mergeCell ref="J37:J39"/>
    <mergeCell ref="A34:A36"/>
    <mergeCell ref="B34:B36"/>
    <mergeCell ref="C34:C36"/>
    <mergeCell ref="D34:D36"/>
    <mergeCell ref="E34:E36"/>
    <mergeCell ref="G34:G36"/>
    <mergeCell ref="H34:H36"/>
    <mergeCell ref="J34:J36"/>
    <mergeCell ref="A31:A33"/>
    <mergeCell ref="B31:B33"/>
    <mergeCell ref="C31:C33"/>
    <mergeCell ref="D31:D33"/>
    <mergeCell ref="E31:E33"/>
    <mergeCell ref="G31:G33"/>
    <mergeCell ref="H31:H33"/>
    <mergeCell ref="J31:J33"/>
    <mergeCell ref="J25:J27"/>
    <mergeCell ref="A28:A30"/>
    <mergeCell ref="B28:B30"/>
    <mergeCell ref="C28:C30"/>
    <mergeCell ref="D28:D30"/>
    <mergeCell ref="E28:E30"/>
    <mergeCell ref="G28:G30"/>
    <mergeCell ref="H28:H30"/>
    <mergeCell ref="J28:J30"/>
    <mergeCell ref="A25:A27"/>
    <mergeCell ref="B25:B27"/>
    <mergeCell ref="C25:C27"/>
    <mergeCell ref="D25:D27"/>
    <mergeCell ref="E25:E27"/>
    <mergeCell ref="G25:G27"/>
    <mergeCell ref="H25:H27"/>
    <mergeCell ref="N19:N21"/>
    <mergeCell ref="O19:Q21"/>
    <mergeCell ref="R19:R21"/>
    <mergeCell ref="K22:M24"/>
    <mergeCell ref="R22:R24"/>
    <mergeCell ref="R10:R12"/>
    <mergeCell ref="K13:M15"/>
    <mergeCell ref="N13:N15"/>
    <mergeCell ref="O13:Q15"/>
    <mergeCell ref="R13:R15"/>
    <mergeCell ref="K16:M18"/>
    <mergeCell ref="N16:N18"/>
    <mergeCell ref="O16:Q18"/>
    <mergeCell ref="R16:R18"/>
    <mergeCell ref="N22:N24"/>
    <mergeCell ref="O22:Q24"/>
    <mergeCell ref="K19:M21"/>
    <mergeCell ref="A5:R5"/>
    <mergeCell ref="D2:M2"/>
    <mergeCell ref="D3:M3"/>
    <mergeCell ref="D4:M4"/>
    <mergeCell ref="I8:I9"/>
    <mergeCell ref="K8:M9"/>
    <mergeCell ref="A6:D6"/>
    <mergeCell ref="A7:D7"/>
    <mergeCell ref="A8:A9"/>
    <mergeCell ref="N8:N9"/>
    <mergeCell ref="H8:H9"/>
    <mergeCell ref="J8:J9"/>
    <mergeCell ref="C8:G8"/>
    <mergeCell ref="I6:L6"/>
    <mergeCell ref="N6:P6"/>
    <mergeCell ref="E7:P7"/>
    <mergeCell ref="B8:B9"/>
    <mergeCell ref="F6:H6"/>
    <mergeCell ref="R8:R9"/>
    <mergeCell ref="A10:A12"/>
    <mergeCell ref="C10:C12"/>
    <mergeCell ref="D10:D12"/>
    <mergeCell ref="E10:E12"/>
    <mergeCell ref="B10:B12"/>
    <mergeCell ref="H10:H12"/>
    <mergeCell ref="J10:J12"/>
    <mergeCell ref="O8:Q9"/>
    <mergeCell ref="K10:M12"/>
    <mergeCell ref="N10:N12"/>
    <mergeCell ref="O10:Q12"/>
    <mergeCell ref="G10:G12"/>
    <mergeCell ref="A13:A15"/>
    <mergeCell ref="C13:C15"/>
    <mergeCell ref="D13:D15"/>
    <mergeCell ref="E13:E15"/>
    <mergeCell ref="A16:A18"/>
    <mergeCell ref="C16:C18"/>
    <mergeCell ref="D16:D18"/>
    <mergeCell ref="E16:E18"/>
    <mergeCell ref="B13:B15"/>
    <mergeCell ref="B16:B18"/>
    <mergeCell ref="A19:A21"/>
    <mergeCell ref="C19:C21"/>
    <mergeCell ref="D19:D21"/>
    <mergeCell ref="E19:E21"/>
    <mergeCell ref="A22:A24"/>
    <mergeCell ref="C22:C24"/>
    <mergeCell ref="D22:D24"/>
    <mergeCell ref="E22:E24"/>
    <mergeCell ref="B19:B21"/>
    <mergeCell ref="B22:B24"/>
    <mergeCell ref="J13:J15"/>
    <mergeCell ref="J16:J18"/>
    <mergeCell ref="J19:J21"/>
    <mergeCell ref="J22:J24"/>
    <mergeCell ref="G19:G21"/>
    <mergeCell ref="H19:H21"/>
    <mergeCell ref="H22:H24"/>
    <mergeCell ref="H13:H15"/>
    <mergeCell ref="H16:H18"/>
    <mergeCell ref="G22:G24"/>
    <mergeCell ref="G13:G15"/>
    <mergeCell ref="G16:G18"/>
  </mergeCells>
  <phoneticPr fontId="4" type="noConversion"/>
  <conditionalFormatting sqref="H10:H69">
    <cfRule type="cellIs" dxfId="177" priority="59" stopIfTrue="1" operator="equal">
      <formula>"GRAVE"</formula>
    </cfRule>
    <cfRule type="cellIs" dxfId="176" priority="60" stopIfTrue="1" operator="equal">
      <formula>"MODERADO"</formula>
    </cfRule>
    <cfRule type="cellIs" dxfId="175" priority="61" stopIfTrue="1" operator="equal">
      <formula>"LEVE"</formula>
    </cfRule>
  </conditionalFormatting>
  <conditionalFormatting sqref="J10:J69">
    <cfRule type="containsText" dxfId="174" priority="39" operator="containsText" text="Si el proceso lo requiere">
      <formula>NOT(ISERROR(SEARCH("Si el proceso lo requiere",J10)))</formula>
    </cfRule>
    <cfRule type="containsText" dxfId="173" priority="41" operator="containsText" text="Debe formularse">
      <formula>NOT(ISERROR(SEARCH("Debe formularse",J10)))</formula>
    </cfRule>
  </conditionalFormatting>
  <conditionalFormatting sqref="J16:J18">
    <cfRule type="containsText" dxfId="172" priority="40" operator="containsText" text="SI el proceso lo requiere">
      <formula>NOT(ISERROR(SEARCH("SI el proceso lo requiere",J16)))</formula>
    </cfRule>
  </conditionalFormatting>
  <conditionalFormatting sqref="J10:J69">
    <cfRule type="cellIs" dxfId="171" priority="38" operator="equal">
      <formula>"NO"</formula>
    </cfRule>
  </conditionalFormatting>
  <conditionalFormatting sqref="K13:M13 K10 K16:M16 K19:M19 K22:M22 K25:M25 K28:M28 K31:M31 K34:M34 K37:M37 K40:M40 K43:M43 K46:M46 K49:M49 K52:M52 K55:M55 K58:M58 K61:M61 K64:M64 K67:M67">
    <cfRule type="expression" dxfId="170" priority="37">
      <formula>J10="NO"</formula>
    </cfRule>
  </conditionalFormatting>
  <conditionalFormatting sqref="N10:N69">
    <cfRule type="expression" dxfId="169" priority="36">
      <formula>J10="NO"</formula>
    </cfRule>
  </conditionalFormatting>
  <conditionalFormatting sqref="O10:Q69">
    <cfRule type="expression" dxfId="168" priority="35">
      <formula>J10="NO"</formula>
    </cfRule>
  </conditionalFormatting>
  <conditionalFormatting sqref="R10:R69">
    <cfRule type="expression" dxfId="167" priority="34">
      <formula>J10="NO"</formula>
    </cfRule>
  </conditionalFormatting>
  <conditionalFormatting sqref="H70:H72">
    <cfRule type="cellIs" dxfId="166" priority="18" stopIfTrue="1" operator="equal">
      <formula>"GRAVE"</formula>
    </cfRule>
    <cfRule type="cellIs" dxfId="165" priority="19" stopIfTrue="1" operator="equal">
      <formula>"MODERADO"</formula>
    </cfRule>
    <cfRule type="cellIs" dxfId="164" priority="20" stopIfTrue="1" operator="equal">
      <formula>"LEVE"</formula>
    </cfRule>
  </conditionalFormatting>
  <conditionalFormatting sqref="J70:J72">
    <cfRule type="containsText" dxfId="163" priority="16" operator="containsText" text="Si el proceso lo requiere">
      <formula>NOT(ISERROR(SEARCH("Si el proceso lo requiere",J70)))</formula>
    </cfRule>
    <cfRule type="containsText" dxfId="162" priority="17" operator="containsText" text="Debe formularse">
      <formula>NOT(ISERROR(SEARCH("Debe formularse",J70)))</formula>
    </cfRule>
  </conditionalFormatting>
  <conditionalFormatting sqref="J70:J72">
    <cfRule type="cellIs" dxfId="161" priority="15" operator="equal">
      <formula>"NO"</formula>
    </cfRule>
  </conditionalFormatting>
  <conditionalFormatting sqref="K70:M70">
    <cfRule type="expression" dxfId="160" priority="14">
      <formula>J70="NO"</formula>
    </cfRule>
  </conditionalFormatting>
  <conditionalFormatting sqref="N70:N72">
    <cfRule type="expression" dxfId="159" priority="13">
      <formula>J70="NO"</formula>
    </cfRule>
  </conditionalFormatting>
  <conditionalFormatting sqref="O70:Q72">
    <cfRule type="expression" dxfId="158" priority="12">
      <formula>J70="NO"</formula>
    </cfRule>
  </conditionalFormatting>
  <conditionalFormatting sqref="R70:R72">
    <cfRule type="expression" dxfId="157" priority="11">
      <formula>J70="NO"</formula>
    </cfRule>
  </conditionalFormatting>
  <conditionalFormatting sqref="H73:H75">
    <cfRule type="cellIs" dxfId="156" priority="8" stopIfTrue="1" operator="equal">
      <formula>"GRAVE"</formula>
    </cfRule>
    <cfRule type="cellIs" dxfId="155" priority="9" stopIfTrue="1" operator="equal">
      <formula>"MODERADO"</formula>
    </cfRule>
    <cfRule type="cellIs" dxfId="154" priority="10" stopIfTrue="1" operator="equal">
      <formula>"LEVE"</formula>
    </cfRule>
  </conditionalFormatting>
  <conditionalFormatting sqref="J73:J75">
    <cfRule type="containsText" dxfId="153" priority="6" operator="containsText" text="Si el proceso lo requiere">
      <formula>NOT(ISERROR(SEARCH("Si el proceso lo requiere",J73)))</formula>
    </cfRule>
    <cfRule type="containsText" dxfId="152" priority="7" operator="containsText" text="Debe formularse">
      <formula>NOT(ISERROR(SEARCH("Debe formularse",J73)))</formula>
    </cfRule>
  </conditionalFormatting>
  <conditionalFormatting sqref="J73:J75">
    <cfRule type="cellIs" dxfId="151" priority="5" operator="equal">
      <formula>"NO"</formula>
    </cfRule>
  </conditionalFormatting>
  <conditionalFormatting sqref="K73:M73">
    <cfRule type="expression" dxfId="150" priority="4">
      <formula>J73="NO"</formula>
    </cfRule>
  </conditionalFormatting>
  <conditionalFormatting sqref="N73:N75">
    <cfRule type="expression" dxfId="149" priority="3">
      <formula>J73="NO"</formula>
    </cfRule>
  </conditionalFormatting>
  <conditionalFormatting sqref="O73:Q75">
    <cfRule type="expression" dxfId="148" priority="2">
      <formula>J73="NO"</formula>
    </cfRule>
  </conditionalFormatting>
  <conditionalFormatting sqref="R73:R75">
    <cfRule type="expression" dxfId="147" priority="1">
      <formula>J73="NO"</formula>
    </cfRule>
  </conditionalFormatting>
  <dataValidations xWindow="1466" yWindow="553" count="5">
    <dataValidation allowBlank="1" showInputMessage="1" showErrorMessage="1" promptTitle="TRATAMIENTO DEL RIESGO" prompt="Defina el tratamiento a dar el riesgo" sqref="I10:I75" xr:uid="{00000000-0002-0000-0100-000000000000}"/>
    <dataValidation allowBlank="1" showInputMessage="1" showErrorMessage="1" promptTitle="Responsable Contingencia" prompt="Establezca quien es el responsable que lidera la acción de contingencia." sqref="R10 N10:O10 N13:P13 N16:P16 N19:P19 N22:P22 N25:P25 N28:P28 N31:P31 N34:P34 N37:P37 N40:P40 N43:P43 N46:P46 N49:P49 N52:P52 N55:P55 N58:P58 N61:P61 N64:P64 N67:P67 N70:P70 N73:P73" xr:uid="{00000000-0002-0000-0100-000001000000}"/>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3 Q16 Q19 Q22 Q25 Q28 Q31 Q34 Q37 Q40 Q43 Q46 Q49 Q52 Q55 Q58 Q61 Q64 Q67 Q70 Q73" xr:uid="{00000000-0002-0000-0100-000002000000}"/>
    <dataValidation allowBlank="1" showInputMessage="1" showErrorMessage="1" promptTitle="Responable de recuperación" prompt="Establezca quien es el responsable de liderar la accción de recuperación." sqref="R13 R16 R19 R22 R25 R28 R31 R34 R37 R40 R43 R46 R49 R52 R55 R58 R61 R64 R67 R70 R73" xr:uid="{00000000-0002-0000-0100-000003000000}"/>
    <dataValidation type="custom" allowBlank="1" showInputMessage="1" showErrorMessage="1" sqref="K10 K13:M13 K16:M16 K19:M19 K22:M22 K25:M25 K28:M28 K31:M31 K34:M34 K37:M37 K40:M40 K43:M43 K46:M46 K49:M49 K52:M52 K55:M55 K58:M58 K61:M61 K64:M64 K67:M67 K70:M70 K73:M73" xr:uid="{00000000-0002-0000-0100-000004000000}">
      <formula1>J10&lt;&gt;"NO"</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B1048469"/>
  <sheetViews>
    <sheetView tabSelected="1" zoomScale="70" zoomScaleNormal="70" zoomScaleSheetLayoutView="130" workbookViewId="0">
      <pane xSplit="4" ySplit="9" topLeftCell="E25" activePane="bottomRight" state="frozen"/>
      <selection pane="topRight" activeCell="D1" sqref="D1"/>
      <selection pane="bottomLeft" activeCell="A9" sqref="A9"/>
      <selection pane="bottomRight" activeCell="K25" sqref="K25:K27"/>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3.42578125"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30.7109375" style="3" customWidth="1"/>
    <col min="27" max="27" width="16.42578125" style="3" customWidth="1"/>
    <col min="28" max="16384" width="11.42578125" style="3"/>
  </cols>
  <sheetData>
    <row r="1" spans="1:28" s="5" customFormat="1" ht="19.5" customHeight="1" x14ac:dyDescent="0.2">
      <c r="A1" s="96"/>
      <c r="B1" s="97"/>
      <c r="C1" s="105"/>
      <c r="D1" s="105"/>
      <c r="E1" s="105"/>
      <c r="F1" s="105"/>
      <c r="G1" s="105"/>
      <c r="H1" s="105"/>
      <c r="I1" s="105"/>
      <c r="J1" s="105"/>
      <c r="K1" s="105"/>
      <c r="L1" s="105"/>
      <c r="M1" s="105"/>
      <c r="N1" s="105"/>
      <c r="O1" s="105"/>
      <c r="P1" s="105"/>
      <c r="Q1" s="105"/>
      <c r="R1" s="105"/>
      <c r="S1" s="105"/>
      <c r="T1" s="105"/>
      <c r="U1" s="105"/>
      <c r="V1" s="105"/>
      <c r="W1" s="105"/>
      <c r="X1" s="105"/>
      <c r="Y1" s="105"/>
      <c r="Z1" s="342" t="s">
        <v>67</v>
      </c>
      <c r="AA1" s="343" t="s">
        <v>66</v>
      </c>
    </row>
    <row r="2" spans="1:28" s="5" customFormat="1" ht="18.75" customHeight="1" x14ac:dyDescent="0.2">
      <c r="A2" s="98"/>
      <c r="B2" s="149"/>
      <c r="C2" s="563" t="s">
        <v>69</v>
      </c>
      <c r="D2" s="563"/>
      <c r="E2" s="563"/>
      <c r="F2" s="563"/>
      <c r="G2" s="563"/>
      <c r="H2" s="563"/>
      <c r="I2" s="563"/>
      <c r="J2" s="563"/>
      <c r="K2" s="563"/>
      <c r="L2" s="563"/>
      <c r="M2" s="563"/>
      <c r="N2" s="563"/>
      <c r="O2" s="563"/>
      <c r="P2" s="563"/>
      <c r="Q2" s="563"/>
      <c r="R2" s="563"/>
      <c r="S2" s="563"/>
      <c r="T2" s="563"/>
      <c r="U2" s="563"/>
      <c r="V2" s="563"/>
      <c r="W2" s="563"/>
      <c r="X2" s="563"/>
      <c r="Y2" s="563"/>
      <c r="Z2" s="344" t="s">
        <v>513</v>
      </c>
      <c r="AA2" s="345">
        <v>7</v>
      </c>
    </row>
    <row r="3" spans="1:28" s="5" customFormat="1" ht="18.75" customHeight="1" x14ac:dyDescent="0.2">
      <c r="A3" s="98"/>
      <c r="B3" s="149"/>
      <c r="C3" s="563" t="s">
        <v>61</v>
      </c>
      <c r="D3" s="563"/>
      <c r="E3" s="563"/>
      <c r="F3" s="563"/>
      <c r="G3" s="563"/>
      <c r="H3" s="563"/>
      <c r="I3" s="563"/>
      <c r="J3" s="563"/>
      <c r="K3" s="563"/>
      <c r="L3" s="563"/>
      <c r="M3" s="563"/>
      <c r="N3" s="563"/>
      <c r="O3" s="563"/>
      <c r="P3" s="563"/>
      <c r="Q3" s="563"/>
      <c r="R3" s="563"/>
      <c r="S3" s="563"/>
      <c r="T3" s="563"/>
      <c r="U3" s="563"/>
      <c r="V3" s="563"/>
      <c r="W3" s="563"/>
      <c r="X3" s="563"/>
      <c r="Y3" s="563"/>
      <c r="Z3" s="344" t="s">
        <v>514</v>
      </c>
      <c r="AA3" s="346">
        <v>43756</v>
      </c>
    </row>
    <row r="4" spans="1:28" s="5" customFormat="1" ht="18.75" customHeight="1" thickBot="1" x14ac:dyDescent="0.25">
      <c r="A4" s="118"/>
      <c r="B4" s="119"/>
      <c r="C4" s="514"/>
      <c r="D4" s="514"/>
      <c r="E4" s="514"/>
      <c r="F4" s="514"/>
      <c r="G4" s="514"/>
      <c r="H4" s="514"/>
      <c r="I4" s="514"/>
      <c r="J4" s="514"/>
      <c r="K4" s="514"/>
      <c r="L4" s="514"/>
      <c r="M4" s="514"/>
      <c r="N4" s="514"/>
      <c r="O4" s="514"/>
      <c r="P4" s="514"/>
      <c r="Q4" s="514"/>
      <c r="R4" s="514"/>
      <c r="S4" s="514"/>
      <c r="T4" s="514"/>
      <c r="U4" s="514"/>
      <c r="V4" s="514"/>
      <c r="W4" s="514"/>
      <c r="X4" s="514"/>
      <c r="Y4" s="514"/>
      <c r="Z4" s="347" t="s">
        <v>515</v>
      </c>
      <c r="AA4" s="348" t="s">
        <v>518</v>
      </c>
    </row>
    <row r="5" spans="1:28" s="5" customFormat="1" ht="18.75" customHeight="1" thickBot="1" x14ac:dyDescent="0.25">
      <c r="A5" s="572"/>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row>
    <row r="6" spans="1:28" s="1" customFormat="1" ht="40.5" customHeight="1" thickBot="1" x14ac:dyDescent="0.25">
      <c r="A6" s="573" t="str">
        <f>'01-Mapa de riesgo-UO'!A6:B6</f>
        <v>TIPO DE MAPA</v>
      </c>
      <c r="B6" s="574"/>
      <c r="C6" s="575" t="str">
        <f>'01-Mapa de riesgo-UO'!C6</f>
        <v>PROCESOS</v>
      </c>
      <c r="D6" s="576"/>
      <c r="E6" s="577" t="str">
        <f>'01-Mapa de riesgo-UO'!F6</f>
        <v>UNIDAD ORGANIZACIONALQUE DILIGENCIA EL MAPA DE RIESGO</v>
      </c>
      <c r="F6" s="578"/>
      <c r="G6" s="578"/>
      <c r="H6" s="571" t="str">
        <f>'01-Mapa de riesgo-UO'!J6</f>
        <v>PLANEACIÓN</v>
      </c>
      <c r="I6" s="571"/>
      <c r="J6" s="571"/>
      <c r="K6" s="571"/>
      <c r="L6" s="569" t="str">
        <f>'01-Mapa de riesgo-UO'!AI6</f>
        <v>RESPONSABLE APROBACIÓN MAPA DE RIESGOS:</v>
      </c>
      <c r="M6" s="569"/>
      <c r="N6" s="569"/>
      <c r="O6" s="569"/>
      <c r="P6" s="570"/>
      <c r="Q6" s="267"/>
      <c r="R6" s="566" t="str">
        <f>'01-Mapa de riesgo-UO'!AQ6</f>
        <v>FRANCISCO ANTORIO URIBE GOMEZ</v>
      </c>
      <c r="S6" s="567"/>
      <c r="T6" s="567"/>
      <c r="U6" s="567"/>
      <c r="V6" s="567"/>
      <c r="W6" s="568"/>
      <c r="X6" s="564" t="s">
        <v>8</v>
      </c>
      <c r="Y6" s="565"/>
      <c r="Z6" s="582"/>
      <c r="AA6" s="583"/>
    </row>
    <row r="7" spans="1:28" s="1" customFormat="1" ht="21.75" customHeight="1" thickBot="1" x14ac:dyDescent="0.25">
      <c r="A7" s="579"/>
      <c r="B7" s="579"/>
      <c r="C7" s="579"/>
      <c r="D7" s="579"/>
      <c r="E7" s="579"/>
      <c r="F7" s="579"/>
      <c r="G7" s="579"/>
      <c r="H7" s="579"/>
      <c r="I7" s="579"/>
      <c r="J7" s="579"/>
      <c r="K7" s="579"/>
      <c r="L7" s="579"/>
      <c r="M7" s="579"/>
      <c r="N7" s="579"/>
      <c r="O7" s="579"/>
      <c r="P7" s="579"/>
      <c r="Q7" s="579"/>
      <c r="R7" s="579"/>
      <c r="S7" s="579"/>
      <c r="T7" s="579"/>
      <c r="U7" s="579"/>
      <c r="V7" s="579"/>
      <c r="W7" s="579"/>
      <c r="X7" s="579"/>
      <c r="Y7" s="579"/>
      <c r="Z7" s="579"/>
      <c r="AA7" s="579"/>
    </row>
    <row r="8" spans="1:28" s="1" customFormat="1" ht="32.25" customHeight="1" x14ac:dyDescent="0.2">
      <c r="A8" s="442" t="s">
        <v>55</v>
      </c>
      <c r="B8" s="523" t="str">
        <f>'01-Mapa de riesgo-UO'!B8:C8</f>
        <v>(1) PROCESO / (2) OBJETIVO PDI</v>
      </c>
      <c r="C8" s="443" t="s">
        <v>76</v>
      </c>
      <c r="D8" s="443"/>
      <c r="E8" s="443"/>
      <c r="F8" s="443"/>
      <c r="G8" s="443"/>
      <c r="H8" s="443" t="s">
        <v>74</v>
      </c>
      <c r="I8" s="443" t="s">
        <v>59</v>
      </c>
      <c r="J8" s="443"/>
      <c r="K8" s="443"/>
      <c r="L8" s="443" t="s">
        <v>58</v>
      </c>
      <c r="M8" s="443"/>
      <c r="N8" s="443"/>
      <c r="O8" s="443"/>
      <c r="P8" s="443"/>
      <c r="Q8" s="443"/>
      <c r="R8" s="443"/>
      <c r="S8" s="443"/>
      <c r="T8" s="431" t="s">
        <v>79</v>
      </c>
      <c r="U8" s="432"/>
      <c r="V8" s="432"/>
      <c r="W8" s="432"/>
      <c r="X8" s="432"/>
      <c r="Y8" s="432"/>
      <c r="Z8" s="433"/>
      <c r="AA8" s="526" t="s">
        <v>19</v>
      </c>
    </row>
    <row r="9" spans="1:28" s="2" customFormat="1" ht="38.25" customHeight="1" thickBot="1" x14ac:dyDescent="0.25">
      <c r="A9" s="580"/>
      <c r="B9" s="581"/>
      <c r="C9" s="148" t="s">
        <v>72</v>
      </c>
      <c r="D9" s="148" t="s">
        <v>4</v>
      </c>
      <c r="E9" s="148" t="s">
        <v>0</v>
      </c>
      <c r="F9" s="148" t="s">
        <v>56</v>
      </c>
      <c r="G9" s="148" t="s">
        <v>32</v>
      </c>
      <c r="H9" s="591"/>
      <c r="I9" s="148" t="s">
        <v>63</v>
      </c>
      <c r="J9" s="148" t="s">
        <v>64</v>
      </c>
      <c r="K9" s="148" t="s">
        <v>65</v>
      </c>
      <c r="L9" s="150" t="s">
        <v>86</v>
      </c>
      <c r="M9" s="268" t="s">
        <v>465</v>
      </c>
      <c r="N9" s="241" t="s">
        <v>466</v>
      </c>
      <c r="O9" s="150" t="s">
        <v>60</v>
      </c>
      <c r="P9" s="150" t="s">
        <v>467</v>
      </c>
      <c r="Q9" s="269" t="s">
        <v>471</v>
      </c>
      <c r="R9" s="587" t="s">
        <v>468</v>
      </c>
      <c r="S9" s="588"/>
      <c r="T9" s="148" t="s">
        <v>324</v>
      </c>
      <c r="U9" s="148" t="s">
        <v>325</v>
      </c>
      <c r="V9" s="148" t="s">
        <v>326</v>
      </c>
      <c r="W9" s="541" t="s">
        <v>333</v>
      </c>
      <c r="X9" s="542"/>
      <c r="Y9" s="541" t="s">
        <v>342</v>
      </c>
      <c r="Z9" s="542"/>
      <c r="AA9" s="592"/>
    </row>
    <row r="10" spans="1:28" s="2" customFormat="1" ht="83.25" customHeight="1" x14ac:dyDescent="0.2">
      <c r="A10" s="595">
        <v>1</v>
      </c>
      <c r="B10" s="362" t="str">
        <f>'01-Mapa de riesgo-UO'!B11</f>
        <v>ADMINISTRACIÓN_INSTITUCIONAL</v>
      </c>
      <c r="C10" s="554" t="str">
        <f>'01-Mapa de riesgo-UO'!G11</f>
        <v>Información</v>
      </c>
      <c r="D10" s="554" t="str">
        <f>'01-Mapa de riesgo-UO'!H11</f>
        <v>No cumplimiento en los reportes a los entes de control debido a cambios en la normatividad, proceso y/o tecnología definida por el ente para dicho fin.</v>
      </c>
      <c r="E10" s="554" t="str">
        <f>'01-Mapa de riesgo-UO'!I11</f>
        <v>Los entes de control definen la periodicidad y forma en que se debe presentar y reportar la información, sin embargo, estos cambios externos generan cambios en la dinámica interna que afectan a diferentes procesos y fuentes de información para su oportuna respuesta.</v>
      </c>
      <c r="F10" s="93" t="str">
        <f>'01-Mapa de riesgo-UO'!F11</f>
        <v>Cambio en la normatividad y procedimiento de reporte.</v>
      </c>
      <c r="G10" s="554" t="str">
        <f>'01-Mapa de riesgo-UO'!J11</f>
        <v>Incumplimiento de los reportes de la Universidad a los entes de control, lo cual podría ocasionar sanciones.</v>
      </c>
      <c r="H10" s="594" t="str">
        <f>'01-Mapa de riesgo-UO'!AQ11</f>
        <v>MODERADO</v>
      </c>
      <c r="I10" s="554" t="str">
        <f xml:space="preserve"> '01-Mapa de riesgo-UO'!AR11</f>
        <v>Cumplimiento del Indicador de AIE: Nivel de actualización de la información a nivel estratégico y táctico</v>
      </c>
      <c r="J10" s="562">
        <v>60.63</v>
      </c>
      <c r="K10" s="593" t="s">
        <v>602</v>
      </c>
      <c r="L10" s="94" t="str">
        <f>IF('01-Mapa de riesgo-UO'!P11="No existen", "No existe control para el riesgo",'01-Mapa de riesgo-UO'!T11)</f>
        <v>Seguimiento al Plan de Acción de la Administración Estratégica</v>
      </c>
      <c r="M10" s="94">
        <f>'01-Mapa de riesgo-UO'!Y11</f>
        <v>0</v>
      </c>
      <c r="N10" s="94" t="str">
        <f>'01-Mapa de riesgo-UO'!AD11</f>
        <v>Profesional Administración de la Información Estratégica</v>
      </c>
      <c r="O10" s="95" t="str">
        <f>'01-Mapa de riesgo-UO'!AI11</f>
        <v>Bimestral</v>
      </c>
      <c r="P10" s="95" t="str">
        <f>'01-Mapa de riesgo-UO'!AM11</f>
        <v>Preventivo</v>
      </c>
      <c r="Q10" s="543" t="str">
        <f>'01-Mapa de riesgo-UO'!AO11</f>
        <v>FUERTE</v>
      </c>
      <c r="R10" s="545" t="s">
        <v>601</v>
      </c>
      <c r="S10" s="545"/>
      <c r="T10" s="152" t="str">
        <f>'01-Mapa de riesgo-UO'!AT11</f>
        <v>REDUCIR</v>
      </c>
      <c r="U10" s="152" t="str">
        <f>'01-Mapa de riesgo-UO'!AU11</f>
        <v>Hacer seguimiento permanente a las  actividades planteadas en el Plan de Acción para dar oportuna respuesta a los requerimiento del MEN bajo los parámetros exigidos por el mismo.</v>
      </c>
      <c r="V10" s="152" t="str">
        <f>IF(T10="COMPARTIR",'01-Mapa de riesgo-UO'!AW11, IF(T10=0, 0,$H$6))</f>
        <v>PLANEACIÓN</v>
      </c>
      <c r="W10" s="353" t="s">
        <v>327</v>
      </c>
      <c r="X10" s="356" t="s">
        <v>603</v>
      </c>
      <c r="Y10" s="353" t="s">
        <v>334</v>
      </c>
      <c r="Z10" s="353"/>
      <c r="AA10" s="547" t="s">
        <v>600</v>
      </c>
    </row>
    <row r="11" spans="1:28" s="2" customFormat="1" ht="79.5" customHeight="1" x14ac:dyDescent="0.2">
      <c r="A11" s="551"/>
      <c r="B11" s="552"/>
      <c r="C11" s="553"/>
      <c r="D11" s="553"/>
      <c r="E11" s="553"/>
      <c r="F11" s="93">
        <f>'01-Mapa de riesgo-UO'!F12</f>
        <v>0</v>
      </c>
      <c r="G11" s="553"/>
      <c r="H11" s="501"/>
      <c r="I11" s="553"/>
      <c r="J11" s="556"/>
      <c r="K11" s="546"/>
      <c r="L11" s="94">
        <f>IF('01-Mapa de riesgo-UO'!P12="No existen", "No existe control para el riesgo",'01-Mapa de riesgo-UO'!T12)</f>
        <v>0</v>
      </c>
      <c r="M11" s="94">
        <f>'01-Mapa de riesgo-UO'!Y12</f>
        <v>0</v>
      </c>
      <c r="N11" s="94">
        <f>'01-Mapa de riesgo-UO'!AD12</f>
        <v>0</v>
      </c>
      <c r="O11" s="95">
        <f>'01-Mapa de riesgo-UO'!AI12</f>
        <v>0</v>
      </c>
      <c r="P11" s="95">
        <f>'01-Mapa de riesgo-UO'!AM12</f>
        <v>0</v>
      </c>
      <c r="Q11" s="539"/>
      <c r="R11" s="545"/>
      <c r="S11" s="545"/>
      <c r="T11" s="152" t="str">
        <f>'01-Mapa de riesgo-UO'!AT12</f>
        <v>COMPARTIR</v>
      </c>
      <c r="U11" s="152" t="str">
        <f>'01-Mapa de riesgo-UO'!AU12</f>
        <v>Informar a las fuentes de información primarias en caso de que existan cambios en los parámetros de reporte exigidos con el MEN</v>
      </c>
      <c r="V11" s="152" t="str">
        <f>IF(T11="COMPARTIR",'01-Mapa de riesgo-UO'!AW12, IF(T11=0, 0,$H$6))</f>
        <v>Dependencias fuentes de información primarias de los reportes al  MEN.</v>
      </c>
      <c r="W11" s="353" t="s">
        <v>327</v>
      </c>
      <c r="X11" s="353" t="s">
        <v>598</v>
      </c>
      <c r="Y11" s="353"/>
      <c r="Z11" s="353"/>
      <c r="AA11" s="548"/>
    </row>
    <row r="12" spans="1:28" s="2" customFormat="1" ht="62.45" customHeight="1" thickBot="1" x14ac:dyDescent="0.25">
      <c r="A12" s="551"/>
      <c r="B12" s="552"/>
      <c r="C12" s="553"/>
      <c r="D12" s="553"/>
      <c r="E12" s="553"/>
      <c r="F12" s="93">
        <f>'01-Mapa de riesgo-UO'!F13</f>
        <v>0</v>
      </c>
      <c r="G12" s="553"/>
      <c r="H12" s="501"/>
      <c r="I12" s="553"/>
      <c r="J12" s="556"/>
      <c r="K12" s="546"/>
      <c r="L12" s="94">
        <f>IF('01-Mapa de riesgo-UO'!P13="No existen", "No existe control para el riesgo",'01-Mapa de riesgo-UO'!T13)</f>
        <v>0</v>
      </c>
      <c r="M12" s="94">
        <f>'01-Mapa de riesgo-UO'!Y13</f>
        <v>0</v>
      </c>
      <c r="N12" s="94">
        <f>'01-Mapa de riesgo-UO'!AD13</f>
        <v>0</v>
      </c>
      <c r="O12" s="95">
        <f>'01-Mapa de riesgo-UO'!AI13</f>
        <v>0</v>
      </c>
      <c r="P12" s="95">
        <f>'01-Mapa de riesgo-UO'!AM13</f>
        <v>0</v>
      </c>
      <c r="Q12" s="540"/>
      <c r="R12" s="545"/>
      <c r="S12" s="545"/>
      <c r="T12" s="152">
        <f>'01-Mapa de riesgo-UO'!AT13</f>
        <v>0</v>
      </c>
      <c r="U12" s="152">
        <f>'01-Mapa de riesgo-UO'!AU13</f>
        <v>0</v>
      </c>
      <c r="V12" s="152">
        <f>IF(T12="COMPARTIR",'01-Mapa de riesgo-UO'!AW13, IF(T12=0, 0,$H$6))</f>
        <v>0</v>
      </c>
      <c r="W12" s="356" t="s">
        <v>327</v>
      </c>
      <c r="X12" s="353" t="s">
        <v>598</v>
      </c>
      <c r="Y12" s="353"/>
      <c r="Z12" s="353"/>
      <c r="AA12" s="548"/>
    </row>
    <row r="13" spans="1:28" s="2" customFormat="1" ht="89.25" customHeight="1" x14ac:dyDescent="0.2">
      <c r="A13" s="551">
        <v>2</v>
      </c>
      <c r="B13" s="552" t="str">
        <f>'01-Mapa de riesgo-UO'!B14</f>
        <v>DIRECCIONAMIENTO_INSTITUCIONAL</v>
      </c>
      <c r="C13" s="553" t="str">
        <f>'01-Mapa de riesgo-UO'!G14</f>
        <v>Cumplimiento</v>
      </c>
      <c r="D13" s="553" t="str">
        <f>'01-Mapa de riesgo-UO'!H14</f>
        <v>Incumplimiento de las metas en los tres niveles de gestión  del PDI 2020-2028</v>
      </c>
      <c r="E13" s="553" t="str">
        <f>'01-Mapa de riesgo-UO'!I14</f>
        <v xml:space="preserve">No se cumplan las metas planteadas en los tres niveles de gestión del Plan de Desarrollo Institcional  proyectadas por las redes de trabajo </v>
      </c>
      <c r="F13" s="93" t="str">
        <f>'01-Mapa de riesgo-UO'!F14</f>
        <v>Falta de seguimiento a las metas planteadas en el PDI</v>
      </c>
      <c r="G13" s="553" t="str">
        <f>'01-Mapa de riesgo-UO'!J14</f>
        <v>Incumplimiento de la misión y visión institucional
Hallazgos por parte de los entes de control
Reprocesos en el reporte
Credibilidad e imagen institucional 
Detrimento presupuestal</v>
      </c>
      <c r="H13" s="501" t="str">
        <f>'01-Mapa de riesgo-UO'!AQ14</f>
        <v>MODERADO</v>
      </c>
      <c r="I13" s="554" t="str">
        <f xml:space="preserve"> '01-Mapa de riesgo-UO'!AR14</f>
        <v>Nivel cumplimiento del PDI en sus tres nivel</v>
      </c>
      <c r="J13" s="584">
        <v>0.70679999999999998</v>
      </c>
      <c r="K13" s="546" t="s">
        <v>604</v>
      </c>
      <c r="L13" s="94" t="str">
        <f>IF('01-Mapa de riesgo-UO'!P14="No existen", "No existe control para el riesgo",'01-Mapa de riesgo-UO'!T14)</f>
        <v xml:space="preserve">Sistema de gerencia del Plan de Desarrollo Insitucional </v>
      </c>
      <c r="M13" s="94" t="str">
        <f>'01-Mapa de riesgo-UO'!Y14</f>
        <v>SIGER</v>
      </c>
      <c r="N13" s="94" t="str">
        <f>'01-Mapa de riesgo-UO'!AD14</f>
        <v>Profesional Gerencia del Plan de Desarrollo Institucional</v>
      </c>
      <c r="O13" s="95" t="str">
        <f>'01-Mapa de riesgo-UO'!AI14</f>
        <v>Mensual</v>
      </c>
      <c r="P13" s="95" t="str">
        <f>'01-Mapa de riesgo-UO'!AM14</f>
        <v>Preventivo</v>
      </c>
      <c r="Q13" s="543" t="str">
        <f>'01-Mapa de riesgo-UO'!AO14</f>
        <v>FUERTE</v>
      </c>
      <c r="R13" s="589" t="s">
        <v>598</v>
      </c>
      <c r="S13" s="590"/>
      <c r="T13" s="152" t="str">
        <f>'01-Mapa de riesgo-UO'!AT14</f>
        <v>COMPARTIR</v>
      </c>
      <c r="U13" s="152" t="str">
        <f>'01-Mapa de riesgo-UO'!AU14</f>
        <v>Generar alertas de manera trimestral en el Comité de Sistema de Gerencia del PDI  de aquellos indicadores que cuentan con un bajo nivel de cumplimiento</v>
      </c>
      <c r="V13" s="152" t="str">
        <f>IF(T13="COMPARTIR",'01-Mapa de riesgo-UO'!AW14, IF(T13=0, 0,$H$6))</f>
        <v>Vicerrectoría Administrativa
Vicerrectoría Académica
Vicerrectoría de Responsabilidad Social y Bienetar Universitario
Vicerrectoría de IIE
ORI</v>
      </c>
      <c r="W13" s="147" t="s">
        <v>327</v>
      </c>
      <c r="X13" s="356" t="s">
        <v>605</v>
      </c>
      <c r="Y13" s="356" t="s">
        <v>334</v>
      </c>
      <c r="Z13" s="353"/>
      <c r="AA13" s="547" t="s">
        <v>600</v>
      </c>
    </row>
    <row r="14" spans="1:28" s="2" customFormat="1" ht="86.25" customHeight="1" x14ac:dyDescent="0.2">
      <c r="A14" s="551"/>
      <c r="B14" s="552"/>
      <c r="C14" s="553"/>
      <c r="D14" s="553"/>
      <c r="E14" s="553"/>
      <c r="F14" s="93" t="str">
        <f>'01-Mapa de riesgo-UO'!F15</f>
        <v>Reporte ausente e  inadecuado por parte de las redes de trabajo del PDI</v>
      </c>
      <c r="G14" s="553"/>
      <c r="H14" s="501"/>
      <c r="I14" s="553"/>
      <c r="J14" s="556"/>
      <c r="K14" s="546"/>
      <c r="L14" s="94" t="str">
        <f>IF('01-Mapa de riesgo-UO'!P15="No existen", "No existe control para el riesgo",'01-Mapa de riesgo-UO'!T15)</f>
        <v>Sistema de información para el PDI
(Calidad de información del reporte)</v>
      </c>
      <c r="M14" s="94" t="str">
        <f>'01-Mapa de riesgo-UO'!Y15</f>
        <v>SIGER</v>
      </c>
      <c r="N14" s="94" t="str">
        <f>'01-Mapa de riesgo-UO'!AD15</f>
        <v>Profesional Administración de la Información Estratégica</v>
      </c>
      <c r="O14" s="95" t="str">
        <f>'01-Mapa de riesgo-UO'!AI15</f>
        <v>Mensual</v>
      </c>
      <c r="P14" s="95" t="str">
        <f>'01-Mapa de riesgo-UO'!AM15</f>
        <v>Preventivo</v>
      </c>
      <c r="Q14" s="539"/>
      <c r="R14" s="589" t="s">
        <v>598</v>
      </c>
      <c r="S14" s="590"/>
      <c r="T14" s="152" t="str">
        <f>'01-Mapa de riesgo-UO'!AT15</f>
        <v>COMPARTIR</v>
      </c>
      <c r="U14" s="152" t="str">
        <f>'01-Mapa de riesgo-UO'!AU15</f>
        <v>Recordatorios automáticos del cierre de reporte al PDI en el SIGER</v>
      </c>
      <c r="V14" s="152" t="str">
        <f>IF(T14="COMPARTIR",'01-Mapa de riesgo-UO'!AW15, IF(T14=0, 0,$H$6))</f>
        <v>Sistema de Información</v>
      </c>
      <c r="W14" s="147" t="s">
        <v>327</v>
      </c>
      <c r="X14" s="356" t="s">
        <v>606</v>
      </c>
      <c r="Y14" s="356" t="s">
        <v>334</v>
      </c>
      <c r="Z14" s="353"/>
      <c r="AA14" s="548"/>
      <c r="AB14" s="586"/>
    </row>
    <row r="15" spans="1:28" s="2" customFormat="1" ht="62.45" customHeight="1" thickBot="1" x14ac:dyDescent="0.25">
      <c r="A15" s="551"/>
      <c r="B15" s="552"/>
      <c r="C15" s="553"/>
      <c r="D15" s="553"/>
      <c r="E15" s="553"/>
      <c r="F15" s="93" t="str">
        <f>'01-Mapa de riesgo-UO'!F16</f>
        <v>Baja calidad del reporte en los tres niveles de gestión del PDI</v>
      </c>
      <c r="G15" s="553"/>
      <c r="H15" s="501"/>
      <c r="I15" s="553"/>
      <c r="J15" s="556"/>
      <c r="K15" s="546"/>
      <c r="L15" s="94" t="str">
        <f>IF('01-Mapa de riesgo-UO'!P16="No existen", "No existe control para el riesgo",'01-Mapa de riesgo-UO'!T16)</f>
        <v>Comité del Sistema de Gerencia del PDI</v>
      </c>
      <c r="M15" s="94">
        <f>'01-Mapa de riesgo-UO'!Y16</f>
        <v>0</v>
      </c>
      <c r="N15" s="94" t="str">
        <f>'01-Mapa de riesgo-UO'!AD16</f>
        <v>Profesional Gerencia del Plan de Desarrollo Institucional</v>
      </c>
      <c r="O15" s="95" t="str">
        <f>'01-Mapa de riesgo-UO'!AI16</f>
        <v>Trimestral</v>
      </c>
      <c r="P15" s="95" t="str">
        <f>'01-Mapa de riesgo-UO'!AM16</f>
        <v>Preventivo</v>
      </c>
      <c r="Q15" s="540"/>
      <c r="R15" s="545" t="s">
        <v>597</v>
      </c>
      <c r="S15" s="545"/>
      <c r="T15" s="152" t="str">
        <f>'01-Mapa de riesgo-UO'!AT16</f>
        <v>COMPARTIR</v>
      </c>
      <c r="U15" s="152" t="str">
        <f>'01-Mapa de riesgo-UO'!AU16</f>
        <v>Proceso de calidad de información (cualitativo y cuantitativo), de los reportes realizados por las redes de trabajo del PDI</v>
      </c>
      <c r="V15" s="152" t="str">
        <f>IF(T15="COMPARTIR",'01-Mapa de riesgo-UO'!AW16, IF(T15=0, 0,$H$6))</f>
        <v>Planeación (profesionales PDI)</v>
      </c>
      <c r="W15" s="147" t="s">
        <v>327</v>
      </c>
      <c r="X15" s="356" t="s">
        <v>607</v>
      </c>
      <c r="Y15" s="356" t="s">
        <v>334</v>
      </c>
      <c r="Z15" s="353"/>
      <c r="AA15" s="548"/>
      <c r="AB15" s="586"/>
    </row>
    <row r="16" spans="1:28" ht="62.45" customHeight="1" x14ac:dyDescent="0.2">
      <c r="A16" s="551">
        <v>3</v>
      </c>
      <c r="B16" s="552" t="str">
        <f>'01-Mapa de riesgo-UO'!B17</f>
        <v>DIRECCIONAMIENTO_INSTITUCIONAL</v>
      </c>
      <c r="C16" s="553" t="str">
        <f>'01-Mapa de riesgo-UO'!G17</f>
        <v>Corrupción</v>
      </c>
      <c r="D16" s="553" t="str">
        <f>'01-Mapa de riesgo-UO'!H17</f>
        <v>Ejecución inadecuada de proyectos (contratos, Ordenes de servicios,  resoluciones,  proyectos de operación comercial)</v>
      </c>
      <c r="E16" s="553" t="str">
        <f>'01-Mapa de riesgo-UO'!I17</f>
        <v>Incumplimiento en la  ejecución de proyectos (contratos, Ordenes de servicios, resoluciones, proyectos de operación comercial) en el desarrollo y ejecución en cada una de sus etapas</v>
      </c>
      <c r="F16" s="93" t="str">
        <f>'01-Mapa de riesgo-UO'!F17</f>
        <v xml:space="preserve">Desconocimiento de los  procedimientos contractuales y proyectos especiales  </v>
      </c>
      <c r="G16" s="553" t="str">
        <f>'01-Mapa de riesgo-UO'!J17</f>
        <v>Hallazgos por parte de entes de control
Detrimiento patrimonial
Incumplimiento de resultados</v>
      </c>
      <c r="H16" s="501" t="str">
        <f>'01-Mapa de riesgo-UO'!AQ17</f>
        <v>MODERADO</v>
      </c>
      <c r="I16" s="554" t="str">
        <f>'01-Mapa de riesgo-UO'!AR17</f>
        <v>Proyectos ejecutados inadecuadamente /Total proyectos ejecutados</v>
      </c>
      <c r="J16" s="585">
        <v>1</v>
      </c>
      <c r="K16" s="546" t="s">
        <v>608</v>
      </c>
      <c r="L16" s="94" t="str">
        <f>IF('01-Mapa de riesgo-UO'!P17="No existen", "No existe control para el riesgo",'01-Mapa de riesgo-UO'!T17)</f>
        <v>Realización de Tips informativos acerca de temas de contratación e interventoría</v>
      </c>
      <c r="M16" s="94">
        <f>'01-Mapa de riesgo-UO'!Y17</f>
        <v>0</v>
      </c>
      <c r="N16" s="94" t="str">
        <f>'01-Mapa de riesgo-UO'!AD17</f>
        <v>Contratista</v>
      </c>
      <c r="O16" s="95" t="str">
        <f>'01-Mapa de riesgo-UO'!AI17</f>
        <v>Bimestral</v>
      </c>
      <c r="P16" s="95" t="str">
        <f>'01-Mapa de riesgo-UO'!AM17</f>
        <v>Preventivo</v>
      </c>
      <c r="Q16" s="543" t="str">
        <f>'01-Mapa de riesgo-UO'!AO17</f>
        <v>FUERTE</v>
      </c>
      <c r="R16" s="354" t="s">
        <v>598</v>
      </c>
      <c r="S16" s="355"/>
      <c r="T16" s="152" t="str">
        <f>'01-Mapa de riesgo-UO'!AT17</f>
        <v>REDUCIR</v>
      </c>
      <c r="U16" s="152" t="str">
        <f>'01-Mapa de riesgo-UO'!AU17</f>
        <v>Difusión de tips al interior de la Oficina acerca del tema contractual, de supervisión e interventoría</v>
      </c>
      <c r="V16" s="152" t="str">
        <f>IF(T16="COMPARTIR",'01-Mapa de riesgo-UO'!AW17, IF(T16=0, 0,$H$6))</f>
        <v>PLANEACIÓN</v>
      </c>
      <c r="W16" s="147" t="s">
        <v>327</v>
      </c>
      <c r="X16" s="356" t="s">
        <v>609</v>
      </c>
      <c r="Y16" s="356" t="s">
        <v>334</v>
      </c>
      <c r="Z16" s="353"/>
      <c r="AA16" s="547" t="s">
        <v>612</v>
      </c>
    </row>
    <row r="17" spans="1:27" ht="62.45" customHeight="1" x14ac:dyDescent="0.2">
      <c r="A17" s="551"/>
      <c r="B17" s="552"/>
      <c r="C17" s="553"/>
      <c r="D17" s="553"/>
      <c r="E17" s="553"/>
      <c r="F17" s="93" t="str">
        <f>'01-Mapa de riesgo-UO'!F18</f>
        <v>Bajo nivel de seguimiento periódico en la ejecución de proyectos (contratos, Ordenes de servicios, proyectos de operación comercial)</v>
      </c>
      <c r="G17" s="553"/>
      <c r="H17" s="501"/>
      <c r="I17" s="553"/>
      <c r="J17" s="556"/>
      <c r="K17" s="546"/>
      <c r="L17" s="94" t="str">
        <f>IF('01-Mapa de riesgo-UO'!P18="No existen", "No existe control para el riesgo",'01-Mapa de riesgo-UO'!T18)</f>
        <v>Designación de un profesional de seguimiento y control como apoyo a la interventoría y supervisión de proyectos (verificación de productos)</v>
      </c>
      <c r="M17" s="94">
        <f>'01-Mapa de riesgo-UO'!Y18</f>
        <v>0</v>
      </c>
      <c r="N17" s="94" t="str">
        <f>'01-Mapa de riesgo-UO'!AD18</f>
        <v>Contratista</v>
      </c>
      <c r="O17" s="95" t="str">
        <f>'01-Mapa de riesgo-UO'!AI18</f>
        <v>Anual</v>
      </c>
      <c r="P17" s="95" t="str">
        <f>'01-Mapa de riesgo-UO'!AM18</f>
        <v>Preventivo</v>
      </c>
      <c r="Q17" s="539"/>
      <c r="R17" s="354" t="s">
        <v>598</v>
      </c>
      <c r="S17" s="355"/>
      <c r="T17" s="152">
        <f>'01-Mapa de riesgo-UO'!AT18</f>
        <v>0</v>
      </c>
      <c r="U17" s="152">
        <f>'01-Mapa de riesgo-UO'!AU18</f>
        <v>0</v>
      </c>
      <c r="V17" s="152">
        <f>IF(T17="COMPARTIR",'01-Mapa de riesgo-UO'!AW18, IF(T17=0, 0,$H$6))</f>
        <v>0</v>
      </c>
      <c r="W17" s="353" t="s">
        <v>327</v>
      </c>
      <c r="X17" s="356" t="s">
        <v>610</v>
      </c>
      <c r="Y17" s="356" t="s">
        <v>338</v>
      </c>
      <c r="Z17" s="353"/>
      <c r="AA17" s="548"/>
    </row>
    <row r="18" spans="1:27" ht="62.45" customHeight="1" thickBot="1" x14ac:dyDescent="0.25">
      <c r="A18" s="551"/>
      <c r="B18" s="552"/>
      <c r="C18" s="553"/>
      <c r="D18" s="553"/>
      <c r="E18" s="553"/>
      <c r="F18" s="93" t="str">
        <f>'01-Mapa de riesgo-UO'!F19</f>
        <v xml:space="preserve">Desarticulación de los procedimientos institucionales para el desarrollo y ejecución en cada una de sus etapas </v>
      </c>
      <c r="G18" s="553"/>
      <c r="H18" s="501"/>
      <c r="I18" s="553"/>
      <c r="J18" s="556"/>
      <c r="K18" s="546"/>
      <c r="L18" s="94" t="str">
        <f>IF('01-Mapa de riesgo-UO'!P19="No existen", "No existe control para el riesgo",'01-Mapa de riesgo-UO'!T19)</f>
        <v>Se realiza la socialización del Flujograma de contratación</v>
      </c>
      <c r="M18" s="94">
        <f>'01-Mapa de riesgo-UO'!Y19</f>
        <v>0</v>
      </c>
      <c r="N18" s="94" t="str">
        <f>'01-Mapa de riesgo-UO'!AD19</f>
        <v>Contratista</v>
      </c>
      <c r="O18" s="95" t="str">
        <f>'01-Mapa de riesgo-UO'!AI19</f>
        <v>Anual</v>
      </c>
      <c r="P18" s="95" t="str">
        <f>'01-Mapa de riesgo-UO'!AM19</f>
        <v>Preventivo</v>
      </c>
      <c r="Q18" s="540"/>
      <c r="R18" s="354" t="s">
        <v>599</v>
      </c>
      <c r="S18" s="355"/>
      <c r="T18" s="152">
        <f>'01-Mapa de riesgo-UO'!AT19</f>
        <v>0</v>
      </c>
      <c r="U18" s="152">
        <f>'01-Mapa de riesgo-UO'!AU19</f>
        <v>0</v>
      </c>
      <c r="V18" s="152">
        <f>IF(T18="COMPARTIR",'01-Mapa de riesgo-UO'!AW19, IF(T18=0, 0,$H$6))</f>
        <v>0</v>
      </c>
      <c r="W18" s="353" t="s">
        <v>327</v>
      </c>
      <c r="X18" s="356" t="s">
        <v>611</v>
      </c>
      <c r="Y18" s="356" t="s">
        <v>334</v>
      </c>
      <c r="Z18" s="353"/>
      <c r="AA18" s="548"/>
    </row>
    <row r="19" spans="1:27" ht="62.45" customHeight="1" x14ac:dyDescent="0.2">
      <c r="A19" s="551">
        <v>4</v>
      </c>
      <c r="B19" s="552" t="str">
        <f>'01-Mapa de riesgo-UO'!B20</f>
        <v>ASEGURAMIENTO_DE_LA_CALIDAD_INSTITUCIONAL</v>
      </c>
      <c r="C19" s="553" t="str">
        <f>'01-Mapa de riesgo-UO'!G20</f>
        <v>Estratégico</v>
      </c>
      <c r="D19" s="553" t="str">
        <f>'01-Mapa de riesgo-UO'!H20</f>
        <v xml:space="preserve">Perdida del reconocimiento como institución de alta calidad </v>
      </c>
      <c r="E19" s="553" t="str">
        <f>'01-Mapa de riesgo-UO'!I20</f>
        <v xml:space="preserve">Perdida de los estandares de alta calidad institucional por la falta de apropiación del sistema dispuesto para el aseguramiento de la calidad y de mejoramiento continuo, mediante la autoreflexión, autoevaluación, autoregulación. </v>
      </c>
      <c r="F19" s="93" t="str">
        <f>'01-Mapa de riesgo-UO'!F20</f>
        <v xml:space="preserve">Cambios en la reglamentación para los procesos de aseguramiento de la calidad institucional </v>
      </c>
      <c r="G19" s="553" t="str">
        <f>'01-Mapa de riesgo-UO'!J20</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H19" s="501" t="str">
        <f>'01-Mapa de riesgo-UO'!AQ20</f>
        <v>MODERADO</v>
      </c>
      <c r="I19" s="554" t="str">
        <f>'01-Mapa de riesgo-UO'!AR20</f>
        <v>Nivel cumplimiento del plan de acción del modelo metodológica de la autoevaluación institucional</v>
      </c>
      <c r="J19" s="584">
        <v>0.95430000000000004</v>
      </c>
      <c r="K19" s="546" t="s">
        <v>613</v>
      </c>
      <c r="L19" s="94" t="str">
        <f>IF('01-Mapa de riesgo-UO'!P20="No existen", "No existe control para el riesgo",'01-Mapa de riesgo-UO'!T20)</f>
        <v>Monitoreo de los cambios de las normas legales vigentes de la educación superior, que incidan en el reconocimiento como institución de alta calidad.</v>
      </c>
      <c r="M19" s="94">
        <f>'01-Mapa de riesgo-UO'!Y20</f>
        <v>0</v>
      </c>
      <c r="N19" s="94" t="str">
        <f>'01-Mapa de riesgo-UO'!AD20</f>
        <v>Contratista</v>
      </c>
      <c r="O19" s="95" t="str">
        <f>'01-Mapa de riesgo-UO'!AI20</f>
        <v>Anual</v>
      </c>
      <c r="P19" s="95" t="str">
        <f>'01-Mapa de riesgo-UO'!AM20</f>
        <v>Preventivo</v>
      </c>
      <c r="Q19" s="543" t="str">
        <f>'01-Mapa de riesgo-UO'!AO20</f>
        <v>FUERTE</v>
      </c>
      <c r="R19" s="545" t="s">
        <v>614</v>
      </c>
      <c r="S19" s="545"/>
      <c r="T19" s="152" t="str">
        <f>'01-Mapa de riesgo-UO'!AT20</f>
        <v>REDUCIR</v>
      </c>
      <c r="U19" s="152" t="str">
        <f>'01-Mapa de riesgo-UO'!AU20</f>
        <v>Realizar seguimientos periódicos para identificar variables críticas y oportunidades de mejora sin avances significativos.</v>
      </c>
      <c r="V19" s="152" t="str">
        <f>IF(T19="COMPARTIR",'01-Mapa de riesgo-UO'!AW20, IF(T19=0, 0,$H$6))</f>
        <v>PLANEACIÓN</v>
      </c>
      <c r="W19" s="353" t="s">
        <v>327</v>
      </c>
      <c r="X19" s="356" t="s">
        <v>617</v>
      </c>
      <c r="Y19" s="353" t="s">
        <v>334</v>
      </c>
      <c r="Z19" s="353"/>
      <c r="AA19" s="547" t="s">
        <v>600</v>
      </c>
    </row>
    <row r="20" spans="1:27" ht="95.25" customHeight="1" x14ac:dyDescent="0.2">
      <c r="A20" s="551"/>
      <c r="B20" s="552"/>
      <c r="C20" s="553"/>
      <c r="D20" s="553"/>
      <c r="E20" s="553"/>
      <c r="F20" s="93" t="str">
        <f>'01-Mapa de riesgo-UO'!F21</f>
        <v xml:space="preserve">Ausencia de un Sistema de Aseguramiento de la Calidad a nivel institucional </v>
      </c>
      <c r="G20" s="553"/>
      <c r="H20" s="501"/>
      <c r="I20" s="553"/>
      <c r="J20" s="556"/>
      <c r="K20" s="546"/>
      <c r="L20" s="94" t="str">
        <f>IF('01-Mapa de riesgo-UO'!P21="No existen", "No existe control para el riesgo",'01-Mapa de riesgo-UO'!T21)</f>
        <v>Seguimiento al Plan de Mejoramiento Institucional</v>
      </c>
      <c r="M20" s="94">
        <f>'01-Mapa de riesgo-UO'!Y21</f>
        <v>0</v>
      </c>
      <c r="N20" s="94" t="str">
        <f>'01-Mapa de riesgo-UO'!AD21</f>
        <v>Contratista</v>
      </c>
      <c r="O20" s="95" t="str">
        <f>'01-Mapa de riesgo-UO'!AI21</f>
        <v>Trimestral</v>
      </c>
      <c r="P20" s="95" t="str">
        <f>'01-Mapa de riesgo-UO'!AM21</f>
        <v>Preventivo</v>
      </c>
      <c r="Q20" s="539"/>
      <c r="R20" s="545" t="s">
        <v>615</v>
      </c>
      <c r="S20" s="545"/>
      <c r="T20" s="152" t="str">
        <f>'01-Mapa de riesgo-UO'!AT21</f>
        <v>REDUCIR</v>
      </c>
      <c r="U20" s="152" t="str">
        <f>'01-Mapa de riesgo-UO'!AU21</f>
        <v>Revisión y análisis de los elementos normativos para el cumplimiento de los estandares para la Acreditación Institucional.</v>
      </c>
      <c r="V20" s="152" t="str">
        <f>IF(T20="COMPARTIR",'01-Mapa de riesgo-UO'!AW21, IF(T20=0, 0,$H$6))</f>
        <v>PLANEACIÓN</v>
      </c>
      <c r="W20" s="353" t="s">
        <v>327</v>
      </c>
      <c r="X20" s="356" t="s">
        <v>618</v>
      </c>
      <c r="Y20" s="353" t="s">
        <v>334</v>
      </c>
      <c r="Z20" s="353"/>
      <c r="AA20" s="548"/>
    </row>
    <row r="21" spans="1:27" ht="62.45" customHeight="1" thickBot="1" x14ac:dyDescent="0.25">
      <c r="A21" s="551"/>
      <c r="B21" s="552"/>
      <c r="C21" s="553"/>
      <c r="D21" s="553"/>
      <c r="E21" s="553"/>
      <c r="F21" s="93" t="str">
        <f>'01-Mapa de riesgo-UO'!F22</f>
        <v xml:space="preserve">Baja apropiación del Sistema de aseguramiento de la calidad </v>
      </c>
      <c r="G21" s="553"/>
      <c r="H21" s="501"/>
      <c r="I21" s="553"/>
      <c r="J21" s="556"/>
      <c r="K21" s="546"/>
      <c r="L21" s="94" t="str">
        <f>IF('01-Mapa de riesgo-UO'!P22="No existen", "No existe control para el riesgo",'01-Mapa de riesgo-UO'!T22)</f>
        <v xml:space="preserve">Seguimiento a los planes de mejora de los programas académicos. </v>
      </c>
      <c r="M21" s="94">
        <f>'01-Mapa de riesgo-UO'!Y22</f>
        <v>0</v>
      </c>
      <c r="N21" s="94" t="str">
        <f>'01-Mapa de riesgo-UO'!AD22</f>
        <v>Profesional Asesporía para la Planeación Académica</v>
      </c>
      <c r="O21" s="95" t="str">
        <f>'01-Mapa de riesgo-UO'!AI22</f>
        <v>Anual</v>
      </c>
      <c r="P21" s="95" t="str">
        <f>'01-Mapa de riesgo-UO'!AM22</f>
        <v>Preventivo</v>
      </c>
      <c r="Q21" s="540"/>
      <c r="R21" s="545" t="s">
        <v>616</v>
      </c>
      <c r="S21" s="545"/>
      <c r="T21" s="152">
        <f>'01-Mapa de riesgo-UO'!AT22</f>
        <v>0</v>
      </c>
      <c r="U21" s="152">
        <f>'01-Mapa de riesgo-UO'!AU22</f>
        <v>0</v>
      </c>
      <c r="V21" s="152">
        <f>IF(T21="COMPARTIR",'01-Mapa de riesgo-UO'!AW22, IF(T21=0, 0,$H$6))</f>
        <v>0</v>
      </c>
      <c r="W21" s="356" t="s">
        <v>327</v>
      </c>
      <c r="X21" s="356" t="s">
        <v>619</v>
      </c>
      <c r="Y21" s="353" t="s">
        <v>334</v>
      </c>
      <c r="Z21" s="353"/>
      <c r="AA21" s="548"/>
    </row>
    <row r="22" spans="1:27" ht="76.5" customHeight="1" x14ac:dyDescent="0.2">
      <c r="A22" s="551">
        <v>5</v>
      </c>
      <c r="B22" s="552" t="str">
        <f>'01-Mapa de riesgo-UO'!B23</f>
        <v>ADMINISTRACIÓN_INSTITUCIONAL</v>
      </c>
      <c r="C22" s="553" t="str">
        <f>'01-Mapa de riesgo-UO'!G23</f>
        <v>Cumplimiento</v>
      </c>
      <c r="D22" s="553" t="str">
        <f>'01-Mapa de riesgo-UO'!H23</f>
        <v xml:space="preserve">Espacio Fisico inadecuado para la prestacion del servicio para el cual fue concebido. </v>
      </c>
      <c r="E22" s="553" t="str">
        <f>'01-Mapa de riesgo-UO'!I23</f>
        <v xml:space="preserve">Espacio fisico que no responde a las necesidades que originaron el proyecto y/o adecuación con  incumplimiento de normatividad. </v>
      </c>
      <c r="F22" s="93" t="str">
        <f>'01-Mapa de riesgo-UO'!F23</f>
        <v xml:space="preserve">Cambio de diseño por peticion del usuario durante ejecucion de las obras </v>
      </c>
      <c r="G22" s="553" t="str">
        <f>'01-Mapa de riesgo-UO'!J23</f>
        <v>*insatisfaccion del usuario. 
*Imposibilidad de prestacion del servicio. 
*Incremento de costos de construcción. 
*Riesgo juridico con contratistas.  
*Mayores costos de mantenimiento.</v>
      </c>
      <c r="H22" s="501" t="str">
        <f>'01-Mapa de riesgo-UO'!AQ23</f>
        <v>MODERADO</v>
      </c>
      <c r="I22" s="554" t="str">
        <f>'01-Mapa de riesgo-UO'!AR23</f>
        <v>Espacios no recibidos por el usuario con funcionamiento inadecuado: Proyectos de obra nueva y adecuaciones terminadas en la vigencia/ Proyectos recibidos a satisfacción</v>
      </c>
      <c r="J22" s="562">
        <v>80</v>
      </c>
      <c r="K22" s="546" t="s">
        <v>626</v>
      </c>
      <c r="L22" s="94" t="str">
        <f>IF('01-Mapa de riesgo-UO'!P23="No existen", "No existe control para el riesgo",'01-Mapa de riesgo-UO'!T23)</f>
        <v xml:space="preserve">Programa de necesidades validado con el usuario. </v>
      </c>
      <c r="M22" s="94">
        <f>'01-Mapa de riesgo-UO'!Y23</f>
        <v>0</v>
      </c>
      <c r="N22" s="94" t="str">
        <f>'01-Mapa de riesgo-UO'!AD23</f>
        <v xml:space="preserve">Transitorio administrativo profesional III   </v>
      </c>
      <c r="O22" s="95" t="str">
        <f>'01-Mapa de riesgo-UO'!AI23</f>
        <v>No definida</v>
      </c>
      <c r="P22" s="95" t="str">
        <f>'01-Mapa de riesgo-UO'!AM23</f>
        <v>Preventivo</v>
      </c>
      <c r="Q22" s="543" t="str">
        <f>'01-Mapa de riesgo-UO'!AO23</f>
        <v>FUERTE</v>
      </c>
      <c r="R22" s="545" t="s">
        <v>620</v>
      </c>
      <c r="S22" s="545"/>
      <c r="T22" s="152" t="str">
        <f>'01-Mapa de riesgo-UO'!AT23</f>
        <v>REDUCIR</v>
      </c>
      <c r="U22" s="152" t="str">
        <f>'01-Mapa de riesgo-UO'!AU23</f>
        <v xml:space="preserve">Registro y consolidacion de la necesidad del usuario a traves del aplicativo. </v>
      </c>
      <c r="V22" s="152" t="str">
        <f>IF(T22="COMPARTIR",'01-Mapa de riesgo-UO'!AW23, IF(T22=0, 0,$H$6))</f>
        <v>PLANEACIÓN</v>
      </c>
      <c r="W22" s="353" t="s">
        <v>327</v>
      </c>
      <c r="X22" s="356" t="s">
        <v>623</v>
      </c>
      <c r="Y22" s="356" t="s">
        <v>334</v>
      </c>
      <c r="Z22" s="353"/>
      <c r="AA22" s="547" t="s">
        <v>600</v>
      </c>
    </row>
    <row r="23" spans="1:27" ht="83.25" customHeight="1" x14ac:dyDescent="0.2">
      <c r="A23" s="551"/>
      <c r="B23" s="552"/>
      <c r="C23" s="553"/>
      <c r="D23" s="553"/>
      <c r="E23" s="553"/>
      <c r="F23" s="93" t="str">
        <f>'01-Mapa de riesgo-UO'!F24</f>
        <v xml:space="preserve">Falta de planeacion del proyecto </v>
      </c>
      <c r="G23" s="553"/>
      <c r="H23" s="501"/>
      <c r="I23" s="553"/>
      <c r="J23" s="556"/>
      <c r="K23" s="546"/>
      <c r="L23" s="94" t="str">
        <f>IF('01-Mapa de riesgo-UO'!P24="No existen", "No existe control para el riesgo",'01-Mapa de riesgo-UO'!T24)</f>
        <v>Cada proyecto de intervención de infraestructura debe contener (Estudios previos, diseños, presupuesto, especificaciones, en fase III)</v>
      </c>
      <c r="M23" s="94">
        <f>'01-Mapa de riesgo-UO'!Y24</f>
        <v>0</v>
      </c>
      <c r="N23" s="94" t="str">
        <f>'01-Mapa de riesgo-UO'!AD24</f>
        <v xml:space="preserve">Transitorio administrativo profesional III   </v>
      </c>
      <c r="O23" s="95" t="str">
        <f>'01-Mapa de riesgo-UO'!AI24</f>
        <v>No definida</v>
      </c>
      <c r="P23" s="95" t="str">
        <f>'01-Mapa de riesgo-UO'!AM24</f>
        <v>Preventivo</v>
      </c>
      <c r="Q23" s="539"/>
      <c r="R23" s="545" t="s">
        <v>621</v>
      </c>
      <c r="S23" s="545"/>
      <c r="T23" s="152" t="str">
        <f>'01-Mapa de riesgo-UO'!AT24</f>
        <v>REDUCIR</v>
      </c>
      <c r="U23" s="152" t="str">
        <f>'01-Mapa de riesgo-UO'!AU24</f>
        <v xml:space="preserve">Contar los estudios previos para la intervención de los proyectos. </v>
      </c>
      <c r="V23" s="152" t="str">
        <f>IF(T23="COMPARTIR",'01-Mapa de riesgo-UO'!AW24, IF(T23=0, 0,$H$6))</f>
        <v>PLANEACIÓN</v>
      </c>
      <c r="W23" s="353" t="s">
        <v>327</v>
      </c>
      <c r="X23" s="356" t="s">
        <v>624</v>
      </c>
      <c r="Y23" s="356" t="s">
        <v>334</v>
      </c>
      <c r="Z23" s="353"/>
      <c r="AA23" s="548"/>
    </row>
    <row r="24" spans="1:27" ht="76.5" customHeight="1" thickBot="1" x14ac:dyDescent="0.25">
      <c r="A24" s="551"/>
      <c r="B24" s="552"/>
      <c r="C24" s="553"/>
      <c r="D24" s="553"/>
      <c r="E24" s="553"/>
      <c r="F24" s="93" t="str">
        <f>'01-Mapa de riesgo-UO'!F25</f>
        <v>Cambio y actualizacion de normativas de construccion.</v>
      </c>
      <c r="G24" s="553"/>
      <c r="H24" s="501"/>
      <c r="I24" s="553"/>
      <c r="J24" s="556"/>
      <c r="K24" s="546"/>
      <c r="L24" s="94" t="str">
        <f>IF('01-Mapa de riesgo-UO'!P25="No existen", "No existe control para el riesgo",'01-Mapa de riesgo-UO'!T25)</f>
        <v xml:space="preserve">Se validan las intervenciones con las dependencias de la universidad relacionadas con el manejo de la planta fisica tales como seccion de mantenimiento y CRIE Centro de Recursos informaticos. </v>
      </c>
      <c r="M24" s="94">
        <f>'01-Mapa de riesgo-UO'!Y25</f>
        <v>0</v>
      </c>
      <c r="N24" s="94" t="str">
        <f>'01-Mapa de riesgo-UO'!AD25</f>
        <v xml:space="preserve">Transitorio administrativo profesional III   </v>
      </c>
      <c r="O24" s="95" t="str">
        <f>'01-Mapa de riesgo-UO'!AI25</f>
        <v>No definida</v>
      </c>
      <c r="P24" s="95" t="str">
        <f>'01-Mapa de riesgo-UO'!AM25</f>
        <v>Preventivo</v>
      </c>
      <c r="Q24" s="540"/>
      <c r="R24" s="545" t="s">
        <v>622</v>
      </c>
      <c r="S24" s="545"/>
      <c r="T24" s="152" t="str">
        <f>'01-Mapa de riesgo-UO'!AT25</f>
        <v>COMPARTIR</v>
      </c>
      <c r="U24" s="152" t="str">
        <f>'01-Mapa de riesgo-UO'!AU25</f>
        <v xml:space="preserve">socializar los proyectos de infraestructura con las dependencias del CRIE y MANTENIMIENTO para evitar inconvenientes. </v>
      </c>
      <c r="V24" s="152" t="str">
        <f>IF(T24="COMPARTIR",'01-Mapa de riesgo-UO'!AW25, IF(T24=0, 0,$H$6))</f>
        <v>CRIE y Mantenimiento</v>
      </c>
      <c r="W24" s="353" t="s">
        <v>327</v>
      </c>
      <c r="X24" s="356" t="s">
        <v>625</v>
      </c>
      <c r="Y24" s="356" t="s">
        <v>334</v>
      </c>
      <c r="Z24" s="353"/>
      <c r="AA24" s="548"/>
    </row>
    <row r="25" spans="1:27" ht="100.5" customHeight="1" x14ac:dyDescent="0.2">
      <c r="A25" s="551">
        <v>6</v>
      </c>
      <c r="B25" s="552" t="str">
        <f>'01-Mapa de riesgo-UO'!B26</f>
        <v>ADMINISTRACIÓN_INSTITUCIONAL</v>
      </c>
      <c r="C25" s="553" t="str">
        <f>'01-Mapa de riesgo-UO'!G26</f>
        <v>Operacional</v>
      </c>
      <c r="D25" s="553" t="str">
        <f>'01-Mapa de riesgo-UO'!H26</f>
        <v xml:space="preserve">Perdida en la confiabilidad de la información planimétrica y técnica de los proyectos de infraestructura por manejo inadecuado. </v>
      </c>
      <c r="E25" s="553" t="str">
        <f>'01-Mapa de riesgo-UO'!I26</f>
        <v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v>
      </c>
      <c r="F25" s="93" t="str">
        <f>'01-Mapa de riesgo-UO'!F26</f>
        <v>Falta de procesos adecuados para el manejo de la información planimétrica y técnica de los proyectos de infraestructura.</v>
      </c>
      <c r="G25" s="553" t="str">
        <f>'01-Mapa de riesgo-UO'!J26</f>
        <v xml:space="preserve">*Sobrecostos por reprocesos y rediseños. </v>
      </c>
      <c r="H25" s="501" t="str">
        <f>'01-Mapa de riesgo-UO'!AQ26</f>
        <v>MODERADO</v>
      </c>
      <c r="I25" s="554" t="str">
        <f>'01-Mapa de riesgo-UO'!AR26</f>
        <v>Obras ejecutadas/ planos record recibidos</v>
      </c>
      <c r="J25" s="562">
        <v>60</v>
      </c>
      <c r="K25" s="546" t="s">
        <v>629</v>
      </c>
      <c r="L25" s="94" t="str">
        <f>IF('01-Mapa de riesgo-UO'!P26="No existen", "No existe control para el riesgo",'01-Mapa de riesgo-UO'!T26)</f>
        <v xml:space="preserve">Organización en el archivo físico y digital por parte del técnico del area GEC. </v>
      </c>
      <c r="M25" s="94">
        <f>'01-Mapa de riesgo-UO'!Y26</f>
        <v>0</v>
      </c>
      <c r="N25" s="94" t="str">
        <f>'01-Mapa de riesgo-UO'!AD26</f>
        <v>Técnico Administrativo</v>
      </c>
      <c r="O25" s="95" t="str">
        <f>'01-Mapa de riesgo-UO'!AI26</f>
        <v>No definida</v>
      </c>
      <c r="P25" s="95" t="str">
        <f>'01-Mapa de riesgo-UO'!AM26</f>
        <v>Preventivo</v>
      </c>
      <c r="Q25" s="543" t="str">
        <f>'01-Mapa de riesgo-UO'!AO26</f>
        <v>ACEPTABLE</v>
      </c>
      <c r="R25" s="545" t="s">
        <v>627</v>
      </c>
      <c r="S25" s="545"/>
      <c r="T25" s="152" t="str">
        <f>'01-Mapa de riesgo-UO'!AT26</f>
        <v>COMPARTIR</v>
      </c>
      <c r="U25" s="152" t="str">
        <f>'01-Mapa de riesgo-UO'!AU26</f>
        <v xml:space="preserve">Contar con los planos record confiables de las obras de infraestructura ejecutadas. </v>
      </c>
      <c r="V25" s="152" t="str">
        <f>IF(T25="COMPARTIR",'01-Mapa de riesgo-UO'!AW26, IF(T25=0, 0,$H$6))</f>
        <v>Supervisores de obra y/o  ADECUACIONES</v>
      </c>
      <c r="W25" s="353" t="s">
        <v>327</v>
      </c>
      <c r="X25" s="357" t="s">
        <v>628</v>
      </c>
      <c r="Y25" s="357" t="s">
        <v>334</v>
      </c>
      <c r="Z25" s="353"/>
      <c r="AA25" s="547" t="s">
        <v>600</v>
      </c>
    </row>
    <row r="26" spans="1:27" ht="62.45" customHeight="1" x14ac:dyDescent="0.2">
      <c r="A26" s="551"/>
      <c r="B26" s="552"/>
      <c r="C26" s="553"/>
      <c r="D26" s="553"/>
      <c r="E26" s="553"/>
      <c r="F26" s="93">
        <f>'01-Mapa de riesgo-UO'!F27</f>
        <v>0</v>
      </c>
      <c r="G26" s="553"/>
      <c r="H26" s="501"/>
      <c r="I26" s="553"/>
      <c r="J26" s="556"/>
      <c r="K26" s="546"/>
      <c r="L26" s="94">
        <f>IF('01-Mapa de riesgo-UO'!P27="No existen", "No existe control para el riesgo",'01-Mapa de riesgo-UO'!T27)</f>
        <v>0</v>
      </c>
      <c r="M26" s="94">
        <f>'01-Mapa de riesgo-UO'!Y27</f>
        <v>0</v>
      </c>
      <c r="N26" s="94">
        <f>'01-Mapa de riesgo-UO'!AD27</f>
        <v>0</v>
      </c>
      <c r="O26" s="95">
        <f>'01-Mapa de riesgo-UO'!AI27</f>
        <v>0</v>
      </c>
      <c r="P26" s="95">
        <f>'01-Mapa de riesgo-UO'!AM27</f>
        <v>0</v>
      </c>
      <c r="Q26" s="539"/>
      <c r="R26" s="545"/>
      <c r="S26" s="545"/>
      <c r="T26" s="152">
        <f>'01-Mapa de riesgo-UO'!AT27</f>
        <v>0</v>
      </c>
      <c r="U26" s="152">
        <f>'01-Mapa de riesgo-UO'!AU27</f>
        <v>0</v>
      </c>
      <c r="V26" s="152">
        <f>IF(T26="COMPARTIR",'01-Mapa de riesgo-UO'!AW27, IF(T26=0, 0,$H$6))</f>
        <v>0</v>
      </c>
      <c r="W26" s="353"/>
      <c r="X26" s="353"/>
      <c r="Y26" s="353"/>
      <c r="Z26" s="353"/>
      <c r="AA26" s="548"/>
    </row>
    <row r="27" spans="1:27" ht="62.45" customHeight="1" thickBot="1" x14ac:dyDescent="0.25">
      <c r="A27" s="551"/>
      <c r="B27" s="552"/>
      <c r="C27" s="553"/>
      <c r="D27" s="553"/>
      <c r="E27" s="553"/>
      <c r="F27" s="93">
        <f>'01-Mapa de riesgo-UO'!F28</f>
        <v>0</v>
      </c>
      <c r="G27" s="553"/>
      <c r="H27" s="501"/>
      <c r="I27" s="553"/>
      <c r="J27" s="556"/>
      <c r="K27" s="546"/>
      <c r="L27" s="94">
        <f>IF('01-Mapa de riesgo-UO'!P28="No existen", "No existe control para el riesgo",'01-Mapa de riesgo-UO'!T28)</f>
        <v>0</v>
      </c>
      <c r="M27" s="94">
        <f>'01-Mapa de riesgo-UO'!Y28</f>
        <v>0</v>
      </c>
      <c r="N27" s="94">
        <f>'01-Mapa de riesgo-UO'!AD28</f>
        <v>0</v>
      </c>
      <c r="O27" s="95">
        <f>'01-Mapa de riesgo-UO'!AI28</f>
        <v>0</v>
      </c>
      <c r="P27" s="95">
        <f>'01-Mapa de riesgo-UO'!AM28</f>
        <v>0</v>
      </c>
      <c r="Q27" s="540"/>
      <c r="R27" s="545"/>
      <c r="S27" s="545"/>
      <c r="T27" s="152">
        <f>'01-Mapa de riesgo-UO'!AT28</f>
        <v>0</v>
      </c>
      <c r="U27" s="152">
        <f>'01-Mapa de riesgo-UO'!AU28</f>
        <v>0</v>
      </c>
      <c r="V27" s="152">
        <f>IF(T27="COMPARTIR",'01-Mapa de riesgo-UO'!AW28, IF(T27=0, 0,$H$6))</f>
        <v>0</v>
      </c>
      <c r="W27" s="353"/>
      <c r="X27" s="353"/>
      <c r="Y27" s="353"/>
      <c r="Z27" s="353"/>
      <c r="AA27" s="548"/>
    </row>
    <row r="28" spans="1:27" ht="62.45" customHeight="1" x14ac:dyDescent="0.2">
      <c r="A28" s="551">
        <v>7</v>
      </c>
      <c r="B28" s="552">
        <f>'01-Mapa de riesgo-UO'!B29</f>
        <v>0</v>
      </c>
      <c r="C28" s="553">
        <f>'01-Mapa de riesgo-UO'!G29</f>
        <v>0</v>
      </c>
      <c r="D28" s="553">
        <f>'01-Mapa de riesgo-UO'!H29</f>
        <v>0</v>
      </c>
      <c r="E28" s="553">
        <f>'01-Mapa de riesgo-UO'!I29</f>
        <v>0</v>
      </c>
      <c r="F28" s="93">
        <f>'01-Mapa de riesgo-UO'!F29</f>
        <v>0</v>
      </c>
      <c r="G28" s="553">
        <f>'01-Mapa de riesgo-UO'!J29</f>
        <v>0</v>
      </c>
      <c r="H28" s="501" t="str">
        <f>'01-Mapa de riesgo-UO'!AQ29</f>
        <v>LEVE</v>
      </c>
      <c r="I28" s="554">
        <f>'01-Mapa de riesgo-UO'!AR29</f>
        <v>0</v>
      </c>
      <c r="J28" s="562"/>
      <c r="K28" s="546"/>
      <c r="L28" s="94">
        <f>IF('01-Mapa de riesgo-UO'!P29="No existen", "No existe control para el riesgo",'01-Mapa de riesgo-UO'!T29)</f>
        <v>0</v>
      </c>
      <c r="M28" s="94">
        <f>'01-Mapa de riesgo-UO'!Y29</f>
        <v>0</v>
      </c>
      <c r="N28" s="94">
        <f>'01-Mapa de riesgo-UO'!AD29</f>
        <v>0</v>
      </c>
      <c r="O28" s="95">
        <f>'01-Mapa de riesgo-UO'!AI29</f>
        <v>0</v>
      </c>
      <c r="P28" s="95">
        <f>'01-Mapa de riesgo-UO'!AM29</f>
        <v>0</v>
      </c>
      <c r="Q28" s="543" t="e">
        <f>'01-Mapa de riesgo-UO'!AO29</f>
        <v>#DIV/0!</v>
      </c>
      <c r="R28" s="545"/>
      <c r="S28" s="545"/>
      <c r="T28" s="152">
        <f>'01-Mapa de riesgo-UO'!AT29</f>
        <v>0</v>
      </c>
      <c r="U28" s="152">
        <f>'01-Mapa de riesgo-UO'!AU29</f>
        <v>0</v>
      </c>
      <c r="V28" s="152">
        <f>IF(T28="COMPARTIR",'01-Mapa de riesgo-UO'!AW29, IF(T28=0, 0,$H$6))</f>
        <v>0</v>
      </c>
      <c r="W28" s="353"/>
      <c r="X28" s="353"/>
      <c r="Y28" s="353"/>
      <c r="Z28" s="353"/>
      <c r="AA28" s="547"/>
    </row>
    <row r="29" spans="1:27" ht="62.45" customHeight="1" x14ac:dyDescent="0.2">
      <c r="A29" s="551"/>
      <c r="B29" s="552"/>
      <c r="C29" s="553"/>
      <c r="D29" s="553"/>
      <c r="E29" s="553"/>
      <c r="F29" s="93">
        <f>'01-Mapa de riesgo-UO'!F30</f>
        <v>0</v>
      </c>
      <c r="G29" s="553"/>
      <c r="H29" s="501"/>
      <c r="I29" s="553"/>
      <c r="J29" s="556"/>
      <c r="K29" s="546"/>
      <c r="L29" s="94">
        <f>IF('01-Mapa de riesgo-UO'!P30="No existen", "No existe control para el riesgo",'01-Mapa de riesgo-UO'!T30)</f>
        <v>0</v>
      </c>
      <c r="M29" s="94">
        <f>'01-Mapa de riesgo-UO'!Y30</f>
        <v>0</v>
      </c>
      <c r="N29" s="94">
        <f>'01-Mapa de riesgo-UO'!AD30</f>
        <v>0</v>
      </c>
      <c r="O29" s="95">
        <f>'01-Mapa de riesgo-UO'!AI30</f>
        <v>0</v>
      </c>
      <c r="P29" s="95">
        <f>'01-Mapa de riesgo-UO'!AM30</f>
        <v>0</v>
      </c>
      <c r="Q29" s="539"/>
      <c r="R29" s="545"/>
      <c r="S29" s="545"/>
      <c r="T29" s="152">
        <f>'01-Mapa de riesgo-UO'!AT30</f>
        <v>0</v>
      </c>
      <c r="U29" s="152">
        <f>'01-Mapa de riesgo-UO'!AU30</f>
        <v>0</v>
      </c>
      <c r="V29" s="152">
        <f>IF(T29="COMPARTIR",'01-Mapa de riesgo-UO'!AW30, IF(T29=0, 0,$H$6))</f>
        <v>0</v>
      </c>
      <c r="W29" s="353"/>
      <c r="X29" s="353"/>
      <c r="Y29" s="353"/>
      <c r="Z29" s="353"/>
      <c r="AA29" s="548"/>
    </row>
    <row r="30" spans="1:27" ht="62.45" customHeight="1" thickBot="1" x14ac:dyDescent="0.25">
      <c r="A30" s="551"/>
      <c r="B30" s="552"/>
      <c r="C30" s="553"/>
      <c r="D30" s="553"/>
      <c r="E30" s="553"/>
      <c r="F30" s="93">
        <f>'01-Mapa de riesgo-UO'!F31</f>
        <v>0</v>
      </c>
      <c r="G30" s="553"/>
      <c r="H30" s="501"/>
      <c r="I30" s="553"/>
      <c r="J30" s="556"/>
      <c r="K30" s="546"/>
      <c r="L30" s="94">
        <f>IF('01-Mapa de riesgo-UO'!P31="No existen", "No existe control para el riesgo",'01-Mapa de riesgo-UO'!T31)</f>
        <v>0</v>
      </c>
      <c r="M30" s="94">
        <f>'01-Mapa de riesgo-UO'!Y31</f>
        <v>0</v>
      </c>
      <c r="N30" s="94">
        <f>'01-Mapa de riesgo-UO'!AD31</f>
        <v>0</v>
      </c>
      <c r="O30" s="95">
        <f>'01-Mapa de riesgo-UO'!AI31</f>
        <v>0</v>
      </c>
      <c r="P30" s="95">
        <f>'01-Mapa de riesgo-UO'!AM31</f>
        <v>0</v>
      </c>
      <c r="Q30" s="540"/>
      <c r="R30" s="545"/>
      <c r="S30" s="545"/>
      <c r="T30" s="152">
        <f>'01-Mapa de riesgo-UO'!AT31</f>
        <v>0</v>
      </c>
      <c r="U30" s="152">
        <f>'01-Mapa de riesgo-UO'!AU31</f>
        <v>0</v>
      </c>
      <c r="V30" s="152">
        <f>IF(T30="COMPARTIR",'01-Mapa de riesgo-UO'!AW31, IF(T30=0, 0,$H$6))</f>
        <v>0</v>
      </c>
      <c r="W30" s="353"/>
      <c r="X30" s="353"/>
      <c r="Y30" s="353"/>
      <c r="Z30" s="353"/>
      <c r="AA30" s="548"/>
    </row>
    <row r="31" spans="1:27" ht="62.45" customHeight="1" x14ac:dyDescent="0.2">
      <c r="A31" s="551">
        <v>8</v>
      </c>
      <c r="B31" s="552">
        <f>'01-Mapa de riesgo-UO'!B32</f>
        <v>0</v>
      </c>
      <c r="C31" s="553">
        <f>'01-Mapa de riesgo-UO'!G32</f>
        <v>0</v>
      </c>
      <c r="D31" s="553">
        <f>'01-Mapa de riesgo-UO'!H32</f>
        <v>0</v>
      </c>
      <c r="E31" s="553">
        <f>'01-Mapa de riesgo-UO'!I32</f>
        <v>0</v>
      </c>
      <c r="F31" s="93">
        <f>'01-Mapa de riesgo-UO'!F32</f>
        <v>0</v>
      </c>
      <c r="G31" s="553">
        <f>'01-Mapa de riesgo-UO'!J32</f>
        <v>0</v>
      </c>
      <c r="H31" s="501" t="str">
        <f>'01-Mapa de riesgo-UO'!AQ32</f>
        <v>LEVE</v>
      </c>
      <c r="I31" s="554">
        <f>'01-Mapa de riesgo-UO'!AR32</f>
        <v>0</v>
      </c>
      <c r="J31" s="562"/>
      <c r="K31" s="546"/>
      <c r="L31" s="94">
        <f>IF('01-Mapa de riesgo-UO'!P32="No existen", "No existe control para el riesgo",'01-Mapa de riesgo-UO'!T32)</f>
        <v>0</v>
      </c>
      <c r="M31" s="94">
        <f>'01-Mapa de riesgo-UO'!Y32</f>
        <v>0</v>
      </c>
      <c r="N31" s="94">
        <f>'01-Mapa de riesgo-UO'!AD32</f>
        <v>0</v>
      </c>
      <c r="O31" s="95">
        <f>'01-Mapa de riesgo-UO'!AI32</f>
        <v>0</v>
      </c>
      <c r="P31" s="95">
        <f>'01-Mapa de riesgo-UO'!AM32</f>
        <v>0</v>
      </c>
      <c r="Q31" s="543" t="e">
        <f>'01-Mapa de riesgo-UO'!AO32</f>
        <v>#DIV/0!</v>
      </c>
      <c r="R31" s="545"/>
      <c r="S31" s="545"/>
      <c r="T31" s="152">
        <f>'01-Mapa de riesgo-UO'!AT32</f>
        <v>0</v>
      </c>
      <c r="U31" s="152">
        <f>'01-Mapa de riesgo-UO'!AU32</f>
        <v>0</v>
      </c>
      <c r="V31" s="152">
        <f>IF(T31="COMPARTIR",'01-Mapa de riesgo-UO'!AW32, IF(T31=0, 0,$H$6))</f>
        <v>0</v>
      </c>
      <c r="W31" s="147"/>
      <c r="X31" s="147"/>
      <c r="Y31" s="147"/>
      <c r="Z31" s="147"/>
      <c r="AA31" s="547"/>
    </row>
    <row r="32" spans="1:27" ht="62.45" customHeight="1" x14ac:dyDescent="0.2">
      <c r="A32" s="551"/>
      <c r="B32" s="552"/>
      <c r="C32" s="553"/>
      <c r="D32" s="553"/>
      <c r="E32" s="553"/>
      <c r="F32" s="93">
        <f>'01-Mapa de riesgo-UO'!F33</f>
        <v>0</v>
      </c>
      <c r="G32" s="553"/>
      <c r="H32" s="501"/>
      <c r="I32" s="553"/>
      <c r="J32" s="556"/>
      <c r="K32" s="546"/>
      <c r="L32" s="94">
        <f>IF('01-Mapa de riesgo-UO'!P33="No existen", "No existe control para el riesgo",'01-Mapa de riesgo-UO'!T33)</f>
        <v>0</v>
      </c>
      <c r="M32" s="94">
        <f>'01-Mapa de riesgo-UO'!Y33</f>
        <v>0</v>
      </c>
      <c r="N32" s="94">
        <f>'01-Mapa de riesgo-UO'!AD33</f>
        <v>0</v>
      </c>
      <c r="O32" s="95">
        <f>'01-Mapa de riesgo-UO'!AI33</f>
        <v>0</v>
      </c>
      <c r="P32" s="95">
        <f>'01-Mapa de riesgo-UO'!AM33</f>
        <v>0</v>
      </c>
      <c r="Q32" s="539"/>
      <c r="R32" s="545"/>
      <c r="S32" s="545"/>
      <c r="T32" s="152">
        <f>'01-Mapa de riesgo-UO'!AT33</f>
        <v>0</v>
      </c>
      <c r="U32" s="152">
        <f>'01-Mapa de riesgo-UO'!AU33</f>
        <v>0</v>
      </c>
      <c r="V32" s="152">
        <f>IF(T32="COMPARTIR",'01-Mapa de riesgo-UO'!AW33, IF(T32=0, 0,$H$6))</f>
        <v>0</v>
      </c>
      <c r="W32" s="147"/>
      <c r="X32" s="147"/>
      <c r="Y32" s="147"/>
      <c r="Z32" s="147"/>
      <c r="AA32" s="548"/>
    </row>
    <row r="33" spans="1:27" ht="62.45" customHeight="1" thickBot="1" x14ac:dyDescent="0.25">
      <c r="A33" s="551"/>
      <c r="B33" s="552"/>
      <c r="C33" s="553"/>
      <c r="D33" s="553"/>
      <c r="E33" s="553"/>
      <c r="F33" s="93">
        <f>'01-Mapa de riesgo-UO'!F34</f>
        <v>0</v>
      </c>
      <c r="G33" s="553"/>
      <c r="H33" s="501"/>
      <c r="I33" s="553"/>
      <c r="J33" s="556"/>
      <c r="K33" s="546"/>
      <c r="L33" s="94">
        <f>IF('01-Mapa de riesgo-UO'!P34="No existen", "No existe control para el riesgo",'01-Mapa de riesgo-UO'!T34)</f>
        <v>0</v>
      </c>
      <c r="M33" s="94">
        <f>'01-Mapa de riesgo-UO'!Y34</f>
        <v>0</v>
      </c>
      <c r="N33" s="94">
        <f>'01-Mapa de riesgo-UO'!AD34</f>
        <v>0</v>
      </c>
      <c r="O33" s="95">
        <f>'01-Mapa de riesgo-UO'!AI34</f>
        <v>0</v>
      </c>
      <c r="P33" s="95">
        <f>'01-Mapa de riesgo-UO'!AM34</f>
        <v>0</v>
      </c>
      <c r="Q33" s="540"/>
      <c r="R33" s="545"/>
      <c r="S33" s="545"/>
      <c r="T33" s="152">
        <f>'01-Mapa de riesgo-UO'!AT34</f>
        <v>0</v>
      </c>
      <c r="U33" s="152">
        <f>'01-Mapa de riesgo-UO'!AU34</f>
        <v>0</v>
      </c>
      <c r="V33" s="152">
        <f>IF(T33="COMPARTIR",'01-Mapa de riesgo-UO'!AW34, IF(T33=0, 0,$H$6))</f>
        <v>0</v>
      </c>
      <c r="W33" s="147"/>
      <c r="X33" s="147"/>
      <c r="Y33" s="147"/>
      <c r="Z33" s="147"/>
      <c r="AA33" s="548"/>
    </row>
    <row r="34" spans="1:27" ht="62.45" customHeight="1" x14ac:dyDescent="0.2">
      <c r="A34" s="551">
        <v>9</v>
      </c>
      <c r="B34" s="552">
        <f>'01-Mapa de riesgo-UO'!B35</f>
        <v>0</v>
      </c>
      <c r="C34" s="553">
        <f>'01-Mapa de riesgo-UO'!G35</f>
        <v>0</v>
      </c>
      <c r="D34" s="553">
        <f>'01-Mapa de riesgo-UO'!H35</f>
        <v>0</v>
      </c>
      <c r="E34" s="553">
        <f>'01-Mapa de riesgo-UO'!I35</f>
        <v>0</v>
      </c>
      <c r="F34" s="93">
        <f>'01-Mapa de riesgo-UO'!F35</f>
        <v>0</v>
      </c>
      <c r="G34" s="553">
        <f>'01-Mapa de riesgo-UO'!J35</f>
        <v>0</v>
      </c>
      <c r="H34" s="501" t="str">
        <f>'01-Mapa de riesgo-UO'!AQ35</f>
        <v>LEVE</v>
      </c>
      <c r="I34" s="554">
        <f>'01-Mapa de riesgo-UO'!AR35</f>
        <v>0</v>
      </c>
      <c r="J34" s="562"/>
      <c r="K34" s="546"/>
      <c r="L34" s="94">
        <f>IF('01-Mapa de riesgo-UO'!P35="No existen", "No existe control para el riesgo",'01-Mapa de riesgo-UO'!T35)</f>
        <v>0</v>
      </c>
      <c r="M34" s="94">
        <f>'01-Mapa de riesgo-UO'!Y35</f>
        <v>0</v>
      </c>
      <c r="N34" s="94">
        <f>'01-Mapa de riesgo-UO'!AD35</f>
        <v>0</v>
      </c>
      <c r="O34" s="95">
        <f>'01-Mapa de riesgo-UO'!AI35</f>
        <v>0</v>
      </c>
      <c r="P34" s="95">
        <f>'01-Mapa de riesgo-UO'!AM35</f>
        <v>0</v>
      </c>
      <c r="Q34" s="543" t="e">
        <f>'01-Mapa de riesgo-UO'!AO35</f>
        <v>#DIV/0!</v>
      </c>
      <c r="R34" s="545"/>
      <c r="S34" s="545"/>
      <c r="T34" s="152">
        <f>'01-Mapa de riesgo-UO'!AT35</f>
        <v>0</v>
      </c>
      <c r="U34" s="152">
        <f>'01-Mapa de riesgo-UO'!AU35</f>
        <v>0</v>
      </c>
      <c r="V34" s="152">
        <f>IF(T34="COMPARTIR",'01-Mapa de riesgo-UO'!AW35, IF(T34=0, 0,$H$6))</f>
        <v>0</v>
      </c>
      <c r="W34" s="147"/>
      <c r="X34" s="147"/>
      <c r="Y34" s="147"/>
      <c r="Z34" s="147"/>
      <c r="AA34" s="547"/>
    </row>
    <row r="35" spans="1:27" ht="62.45" customHeight="1" x14ac:dyDescent="0.2">
      <c r="A35" s="551"/>
      <c r="B35" s="552"/>
      <c r="C35" s="553"/>
      <c r="D35" s="553"/>
      <c r="E35" s="553"/>
      <c r="F35" s="93">
        <f>'01-Mapa de riesgo-UO'!F36</f>
        <v>0</v>
      </c>
      <c r="G35" s="553"/>
      <c r="H35" s="501"/>
      <c r="I35" s="553"/>
      <c r="J35" s="556"/>
      <c r="K35" s="546"/>
      <c r="L35" s="94">
        <f>IF('01-Mapa de riesgo-UO'!P36="No existen", "No existe control para el riesgo",'01-Mapa de riesgo-UO'!T36)</f>
        <v>0</v>
      </c>
      <c r="M35" s="94">
        <f>'01-Mapa de riesgo-UO'!Y36</f>
        <v>0</v>
      </c>
      <c r="N35" s="94">
        <f>'01-Mapa de riesgo-UO'!AD36</f>
        <v>0</v>
      </c>
      <c r="O35" s="95">
        <f>'01-Mapa de riesgo-UO'!AI36</f>
        <v>0</v>
      </c>
      <c r="P35" s="95">
        <f>'01-Mapa de riesgo-UO'!AM36</f>
        <v>0</v>
      </c>
      <c r="Q35" s="539"/>
      <c r="R35" s="545"/>
      <c r="S35" s="545"/>
      <c r="T35" s="152">
        <f>'01-Mapa de riesgo-UO'!AT36</f>
        <v>0</v>
      </c>
      <c r="U35" s="152">
        <f>'01-Mapa de riesgo-UO'!AU36</f>
        <v>0</v>
      </c>
      <c r="V35" s="152">
        <f>IF(T35="COMPARTIR",'01-Mapa de riesgo-UO'!AW36, IF(T35=0, 0,$H$6))</f>
        <v>0</v>
      </c>
      <c r="W35" s="147"/>
      <c r="X35" s="147"/>
      <c r="Y35" s="147"/>
      <c r="Z35" s="147"/>
      <c r="AA35" s="548"/>
    </row>
    <row r="36" spans="1:27" ht="62.45" customHeight="1" thickBot="1" x14ac:dyDescent="0.25">
      <c r="A36" s="551"/>
      <c r="B36" s="552"/>
      <c r="C36" s="553"/>
      <c r="D36" s="553"/>
      <c r="E36" s="553"/>
      <c r="F36" s="93">
        <f>'01-Mapa de riesgo-UO'!F37</f>
        <v>0</v>
      </c>
      <c r="G36" s="553"/>
      <c r="H36" s="501"/>
      <c r="I36" s="553"/>
      <c r="J36" s="556"/>
      <c r="K36" s="546"/>
      <c r="L36" s="94">
        <f>IF('01-Mapa de riesgo-UO'!P37="No existen", "No existe control para el riesgo",'01-Mapa de riesgo-UO'!T37)</f>
        <v>0</v>
      </c>
      <c r="M36" s="94">
        <f>'01-Mapa de riesgo-UO'!Y37</f>
        <v>0</v>
      </c>
      <c r="N36" s="94">
        <f>'01-Mapa de riesgo-UO'!AD37</f>
        <v>0</v>
      </c>
      <c r="O36" s="95">
        <f>'01-Mapa de riesgo-UO'!AI37</f>
        <v>0</v>
      </c>
      <c r="P36" s="95">
        <f>'01-Mapa de riesgo-UO'!AM37</f>
        <v>0</v>
      </c>
      <c r="Q36" s="540"/>
      <c r="R36" s="545"/>
      <c r="S36" s="545"/>
      <c r="T36" s="152">
        <f>'01-Mapa de riesgo-UO'!AT37</f>
        <v>0</v>
      </c>
      <c r="U36" s="152">
        <f>'01-Mapa de riesgo-UO'!AU37</f>
        <v>0</v>
      </c>
      <c r="V36" s="152">
        <f>IF(T36="COMPARTIR",'01-Mapa de riesgo-UO'!AW37, IF(T36=0, 0,$H$6))</f>
        <v>0</v>
      </c>
      <c r="W36" s="147"/>
      <c r="X36" s="147"/>
      <c r="Y36" s="147"/>
      <c r="Z36" s="147"/>
      <c r="AA36" s="548"/>
    </row>
    <row r="37" spans="1:27" ht="62.45" customHeight="1" x14ac:dyDescent="0.2">
      <c r="A37" s="551">
        <v>10</v>
      </c>
      <c r="B37" s="552">
        <f>'01-Mapa de riesgo-UO'!B38</f>
        <v>0</v>
      </c>
      <c r="C37" s="553">
        <f>'01-Mapa de riesgo-UO'!G38</f>
        <v>0</v>
      </c>
      <c r="D37" s="553">
        <f>'01-Mapa de riesgo-UO'!H38</f>
        <v>0</v>
      </c>
      <c r="E37" s="553">
        <f>'01-Mapa de riesgo-UO'!I38</f>
        <v>0</v>
      </c>
      <c r="F37" s="93">
        <f>'01-Mapa de riesgo-UO'!F38</f>
        <v>0</v>
      </c>
      <c r="G37" s="553">
        <f>'01-Mapa de riesgo-UO'!J38</f>
        <v>0</v>
      </c>
      <c r="H37" s="501" t="str">
        <f>'01-Mapa de riesgo-UO'!AQ38</f>
        <v>LEVE</v>
      </c>
      <c r="I37" s="554">
        <f>'01-Mapa de riesgo-UO'!AR38</f>
        <v>0</v>
      </c>
      <c r="J37" s="555"/>
      <c r="K37" s="546"/>
      <c r="L37" s="94">
        <f>IF('01-Mapa de riesgo-UO'!P38="No existen", "No existe control para el riesgo",'01-Mapa de riesgo-UO'!T38)</f>
        <v>0</v>
      </c>
      <c r="M37" s="94">
        <f>'01-Mapa de riesgo-UO'!Y38</f>
        <v>0</v>
      </c>
      <c r="N37" s="94">
        <f>'01-Mapa de riesgo-UO'!AD38</f>
        <v>0</v>
      </c>
      <c r="O37" s="95">
        <f>'01-Mapa de riesgo-UO'!AI38</f>
        <v>0</v>
      </c>
      <c r="P37" s="95">
        <f>'01-Mapa de riesgo-UO'!AM38</f>
        <v>0</v>
      </c>
      <c r="Q37" s="543" t="e">
        <f>'01-Mapa de riesgo-UO'!AO38</f>
        <v>#DIV/0!</v>
      </c>
      <c r="R37" s="545"/>
      <c r="S37" s="545"/>
      <c r="T37" s="152">
        <f>'01-Mapa de riesgo-UO'!AT38</f>
        <v>0</v>
      </c>
      <c r="U37" s="152">
        <f>'01-Mapa de riesgo-UO'!AU38</f>
        <v>0</v>
      </c>
      <c r="V37" s="152">
        <f>IF(T37="COMPARTIR",'01-Mapa de riesgo-UO'!AW38, IF(T37=0, 0,$H$6))</f>
        <v>0</v>
      </c>
      <c r="W37" s="147"/>
      <c r="X37" s="147"/>
      <c r="Y37" s="147"/>
      <c r="Z37" s="147"/>
      <c r="AA37" s="547"/>
    </row>
    <row r="38" spans="1:27" ht="62.45" customHeight="1" x14ac:dyDescent="0.2">
      <c r="A38" s="551"/>
      <c r="B38" s="552"/>
      <c r="C38" s="553"/>
      <c r="D38" s="553"/>
      <c r="E38" s="553"/>
      <c r="F38" s="93">
        <f>'01-Mapa de riesgo-UO'!F39</f>
        <v>0</v>
      </c>
      <c r="G38" s="553"/>
      <c r="H38" s="501"/>
      <c r="I38" s="553"/>
      <c r="J38" s="556"/>
      <c r="K38" s="546"/>
      <c r="L38" s="94">
        <f>IF('01-Mapa de riesgo-UO'!P39="No existen", "No existe control para el riesgo",'01-Mapa de riesgo-UO'!T39)</f>
        <v>0</v>
      </c>
      <c r="M38" s="94">
        <f>'01-Mapa de riesgo-UO'!Y39</f>
        <v>0</v>
      </c>
      <c r="N38" s="94">
        <f>'01-Mapa de riesgo-UO'!AD39</f>
        <v>0</v>
      </c>
      <c r="O38" s="95">
        <f>'01-Mapa de riesgo-UO'!AI39</f>
        <v>0</v>
      </c>
      <c r="P38" s="95">
        <f>'01-Mapa de riesgo-UO'!AM39</f>
        <v>0</v>
      </c>
      <c r="Q38" s="539"/>
      <c r="R38" s="545"/>
      <c r="S38" s="545"/>
      <c r="T38" s="152">
        <f>'01-Mapa de riesgo-UO'!AT39</f>
        <v>0</v>
      </c>
      <c r="U38" s="152">
        <f>'01-Mapa de riesgo-UO'!AU39</f>
        <v>0</v>
      </c>
      <c r="V38" s="152">
        <f>IF(T38="COMPARTIR",'01-Mapa de riesgo-UO'!AW39, IF(T38=0, 0,$H$6))</f>
        <v>0</v>
      </c>
      <c r="W38" s="147"/>
      <c r="X38" s="147"/>
      <c r="Y38" s="147"/>
      <c r="Z38" s="147"/>
      <c r="AA38" s="548"/>
    </row>
    <row r="39" spans="1:27" ht="62.45" customHeight="1" thickBot="1" x14ac:dyDescent="0.25">
      <c r="A39" s="551"/>
      <c r="B39" s="552"/>
      <c r="C39" s="553"/>
      <c r="D39" s="553"/>
      <c r="E39" s="553"/>
      <c r="F39" s="93">
        <f>'01-Mapa de riesgo-UO'!F40</f>
        <v>0</v>
      </c>
      <c r="G39" s="553"/>
      <c r="H39" s="501"/>
      <c r="I39" s="553"/>
      <c r="J39" s="556"/>
      <c r="K39" s="546"/>
      <c r="L39" s="94">
        <f>IF('01-Mapa de riesgo-UO'!P40="No existen", "No existe control para el riesgo",'01-Mapa de riesgo-UO'!T40)</f>
        <v>0</v>
      </c>
      <c r="M39" s="94">
        <f>'01-Mapa de riesgo-UO'!Y40</f>
        <v>0</v>
      </c>
      <c r="N39" s="94">
        <f>'01-Mapa de riesgo-UO'!AD40</f>
        <v>0</v>
      </c>
      <c r="O39" s="95">
        <f>'01-Mapa de riesgo-UO'!AI40</f>
        <v>0</v>
      </c>
      <c r="P39" s="95">
        <f>'01-Mapa de riesgo-UO'!AM40</f>
        <v>0</v>
      </c>
      <c r="Q39" s="540"/>
      <c r="R39" s="545"/>
      <c r="S39" s="545"/>
      <c r="T39" s="152">
        <f>'01-Mapa de riesgo-UO'!AT40</f>
        <v>0</v>
      </c>
      <c r="U39" s="152">
        <f>'01-Mapa de riesgo-UO'!AU40</f>
        <v>0</v>
      </c>
      <c r="V39" s="152">
        <f>IF(T39="COMPARTIR",'01-Mapa de riesgo-UO'!AW40, IF(T39=0, 0,$H$6))</f>
        <v>0</v>
      </c>
      <c r="W39" s="147"/>
      <c r="X39" s="147"/>
      <c r="Y39" s="147"/>
      <c r="Z39" s="147"/>
      <c r="AA39" s="548"/>
    </row>
    <row r="40" spans="1:27" ht="62.45" customHeight="1" x14ac:dyDescent="0.2">
      <c r="A40" s="551">
        <v>11</v>
      </c>
      <c r="B40" s="552">
        <f>'01-Mapa de riesgo-UO'!B41</f>
        <v>0</v>
      </c>
      <c r="C40" s="553">
        <f>'01-Mapa de riesgo-UO'!G41</f>
        <v>0</v>
      </c>
      <c r="D40" s="553">
        <f>'01-Mapa de riesgo-UO'!H41</f>
        <v>0</v>
      </c>
      <c r="E40" s="553">
        <f>'01-Mapa de riesgo-UO'!I41</f>
        <v>0</v>
      </c>
      <c r="F40" s="93">
        <f>'01-Mapa de riesgo-UO'!F41</f>
        <v>0</v>
      </c>
      <c r="G40" s="553">
        <f>'01-Mapa de riesgo-UO'!J41</f>
        <v>0</v>
      </c>
      <c r="H40" s="501" t="str">
        <f>'01-Mapa de riesgo-UO'!AQ41</f>
        <v>LEVE</v>
      </c>
      <c r="I40" s="554">
        <f>'01-Mapa de riesgo-UO'!AR41</f>
        <v>0</v>
      </c>
      <c r="J40" s="555"/>
      <c r="K40" s="546"/>
      <c r="L40" s="94">
        <f>IF('01-Mapa de riesgo-UO'!P41="No existen", "No existe control para el riesgo",'01-Mapa de riesgo-UO'!T41)</f>
        <v>0</v>
      </c>
      <c r="M40" s="94">
        <f>'01-Mapa de riesgo-UO'!Y41</f>
        <v>0</v>
      </c>
      <c r="N40" s="94">
        <f>'01-Mapa de riesgo-UO'!AD41</f>
        <v>0</v>
      </c>
      <c r="O40" s="95">
        <f>'01-Mapa de riesgo-UO'!AI41</f>
        <v>0</v>
      </c>
      <c r="P40" s="95">
        <f>'01-Mapa de riesgo-UO'!AM41</f>
        <v>0</v>
      </c>
      <c r="Q40" s="543" t="e">
        <f>'01-Mapa de riesgo-UO'!AO41</f>
        <v>#DIV/0!</v>
      </c>
      <c r="R40" s="545"/>
      <c r="S40" s="545"/>
      <c r="T40" s="152">
        <f>'01-Mapa de riesgo-UO'!AT41</f>
        <v>0</v>
      </c>
      <c r="U40" s="152">
        <f>'01-Mapa de riesgo-UO'!AU41</f>
        <v>0</v>
      </c>
      <c r="V40" s="152">
        <f>IF(T40="COMPARTIR",'01-Mapa de riesgo-UO'!AW41, IF(T40=0, 0,$H$6))</f>
        <v>0</v>
      </c>
      <c r="W40" s="147"/>
      <c r="X40" s="147"/>
      <c r="Y40" s="147"/>
      <c r="Z40" s="147"/>
      <c r="AA40" s="547"/>
    </row>
    <row r="41" spans="1:27" ht="62.45" customHeight="1" x14ac:dyDescent="0.2">
      <c r="A41" s="551"/>
      <c r="B41" s="552"/>
      <c r="C41" s="553"/>
      <c r="D41" s="553"/>
      <c r="E41" s="553"/>
      <c r="F41" s="93">
        <f>'01-Mapa de riesgo-UO'!F42</f>
        <v>0</v>
      </c>
      <c r="G41" s="553"/>
      <c r="H41" s="501"/>
      <c r="I41" s="553"/>
      <c r="J41" s="556"/>
      <c r="K41" s="546"/>
      <c r="L41" s="94">
        <f>IF('01-Mapa de riesgo-UO'!P42="No existen", "No existe control para el riesgo",'01-Mapa de riesgo-UO'!T42)</f>
        <v>0</v>
      </c>
      <c r="M41" s="94">
        <f>'01-Mapa de riesgo-UO'!Y42</f>
        <v>0</v>
      </c>
      <c r="N41" s="94">
        <f>'01-Mapa de riesgo-UO'!AD42</f>
        <v>0</v>
      </c>
      <c r="O41" s="95">
        <f>'01-Mapa de riesgo-UO'!AI42</f>
        <v>0</v>
      </c>
      <c r="P41" s="95">
        <f>'01-Mapa de riesgo-UO'!AM42</f>
        <v>0</v>
      </c>
      <c r="Q41" s="539"/>
      <c r="R41" s="545"/>
      <c r="S41" s="545"/>
      <c r="T41" s="152">
        <f>'01-Mapa de riesgo-UO'!AT42</f>
        <v>0</v>
      </c>
      <c r="U41" s="152">
        <f>'01-Mapa de riesgo-UO'!AU42</f>
        <v>0</v>
      </c>
      <c r="V41" s="152">
        <f>IF(T41="COMPARTIR",'01-Mapa de riesgo-UO'!AW42, IF(T41=0, 0,$H$6))</f>
        <v>0</v>
      </c>
      <c r="W41" s="147"/>
      <c r="X41" s="147"/>
      <c r="Y41" s="147"/>
      <c r="Z41" s="147"/>
      <c r="AA41" s="548"/>
    </row>
    <row r="42" spans="1:27" ht="62.45" customHeight="1" thickBot="1" x14ac:dyDescent="0.25">
      <c r="A42" s="551"/>
      <c r="B42" s="552"/>
      <c r="C42" s="553"/>
      <c r="D42" s="553"/>
      <c r="E42" s="553"/>
      <c r="F42" s="93">
        <f>'01-Mapa de riesgo-UO'!F43</f>
        <v>0</v>
      </c>
      <c r="G42" s="553"/>
      <c r="H42" s="501"/>
      <c r="I42" s="553"/>
      <c r="J42" s="556"/>
      <c r="K42" s="546"/>
      <c r="L42" s="94">
        <f>IF('01-Mapa de riesgo-UO'!P43="No existen", "No existe control para el riesgo",'01-Mapa de riesgo-UO'!T43)</f>
        <v>0</v>
      </c>
      <c r="M42" s="94">
        <f>'01-Mapa de riesgo-UO'!Y43</f>
        <v>0</v>
      </c>
      <c r="N42" s="94">
        <f>'01-Mapa de riesgo-UO'!AD43</f>
        <v>0</v>
      </c>
      <c r="O42" s="95">
        <f>'01-Mapa de riesgo-UO'!AI43</f>
        <v>0</v>
      </c>
      <c r="P42" s="95">
        <f>'01-Mapa de riesgo-UO'!AM43</f>
        <v>0</v>
      </c>
      <c r="Q42" s="540"/>
      <c r="R42" s="545"/>
      <c r="S42" s="545"/>
      <c r="T42" s="152">
        <f>'01-Mapa de riesgo-UO'!AT43</f>
        <v>0</v>
      </c>
      <c r="U42" s="152">
        <f>'01-Mapa de riesgo-UO'!AU43</f>
        <v>0</v>
      </c>
      <c r="V42" s="152">
        <f>IF(T42="COMPARTIR",'01-Mapa de riesgo-UO'!AW43, IF(T42=0, 0,$H$6))</f>
        <v>0</v>
      </c>
      <c r="W42" s="147"/>
      <c r="X42" s="147"/>
      <c r="Y42" s="147"/>
      <c r="Z42" s="147"/>
      <c r="AA42" s="548"/>
    </row>
    <row r="43" spans="1:27" ht="62.45" customHeight="1" x14ac:dyDescent="0.2">
      <c r="A43" s="551">
        <v>12</v>
      </c>
      <c r="B43" s="552">
        <f>'01-Mapa de riesgo-UO'!B44</f>
        <v>0</v>
      </c>
      <c r="C43" s="553">
        <f>'01-Mapa de riesgo-UO'!G44</f>
        <v>0</v>
      </c>
      <c r="D43" s="553">
        <f>'01-Mapa de riesgo-UO'!H44</f>
        <v>0</v>
      </c>
      <c r="E43" s="553">
        <f>'01-Mapa de riesgo-UO'!I44</f>
        <v>0</v>
      </c>
      <c r="F43" s="93">
        <f>'01-Mapa de riesgo-UO'!F44</f>
        <v>0</v>
      </c>
      <c r="G43" s="553">
        <f>'01-Mapa de riesgo-UO'!J44</f>
        <v>0</v>
      </c>
      <c r="H43" s="501" t="str">
        <f>'01-Mapa de riesgo-UO'!AQ44</f>
        <v>LEVE</v>
      </c>
      <c r="I43" s="554">
        <f>'01-Mapa de riesgo-UO'!AR44</f>
        <v>0</v>
      </c>
      <c r="J43" s="562"/>
      <c r="K43" s="546"/>
      <c r="L43" s="94">
        <f>IF('01-Mapa de riesgo-UO'!P44="No existen", "No existe control para el riesgo",'01-Mapa de riesgo-UO'!T44)</f>
        <v>0</v>
      </c>
      <c r="M43" s="94">
        <f>'01-Mapa de riesgo-UO'!Y44</f>
        <v>0</v>
      </c>
      <c r="N43" s="94">
        <f>'01-Mapa de riesgo-UO'!AD44</f>
        <v>0</v>
      </c>
      <c r="O43" s="95">
        <f>'01-Mapa de riesgo-UO'!AI44</f>
        <v>0</v>
      </c>
      <c r="P43" s="95">
        <f>'01-Mapa de riesgo-UO'!AM44</f>
        <v>0</v>
      </c>
      <c r="Q43" s="543" t="e">
        <f>'01-Mapa de riesgo-UO'!AO44</f>
        <v>#DIV/0!</v>
      </c>
      <c r="R43" s="545"/>
      <c r="S43" s="545"/>
      <c r="T43" s="152">
        <f>'01-Mapa de riesgo-UO'!AT44</f>
        <v>0</v>
      </c>
      <c r="U43" s="152">
        <f>'01-Mapa de riesgo-UO'!AU44</f>
        <v>0</v>
      </c>
      <c r="V43" s="152">
        <f>IF(T43="COMPARTIR",'01-Mapa de riesgo-UO'!AW44, IF(T43=0, 0,$H$6))</f>
        <v>0</v>
      </c>
      <c r="W43" s="147"/>
      <c r="X43" s="147"/>
      <c r="Y43" s="147"/>
      <c r="Z43" s="147"/>
      <c r="AA43" s="547"/>
    </row>
    <row r="44" spans="1:27" ht="62.45" customHeight="1" x14ac:dyDescent="0.2">
      <c r="A44" s="551"/>
      <c r="B44" s="552"/>
      <c r="C44" s="553"/>
      <c r="D44" s="553"/>
      <c r="E44" s="553"/>
      <c r="F44" s="93">
        <f>'01-Mapa de riesgo-UO'!F45</f>
        <v>0</v>
      </c>
      <c r="G44" s="553"/>
      <c r="H44" s="501"/>
      <c r="I44" s="553"/>
      <c r="J44" s="556"/>
      <c r="K44" s="546"/>
      <c r="L44" s="94">
        <f>IF('01-Mapa de riesgo-UO'!P45="No existen", "No existe control para el riesgo",'01-Mapa de riesgo-UO'!T45)</f>
        <v>0</v>
      </c>
      <c r="M44" s="94">
        <f>'01-Mapa de riesgo-UO'!Y45</f>
        <v>0</v>
      </c>
      <c r="N44" s="94">
        <f>'01-Mapa de riesgo-UO'!AD45</f>
        <v>0</v>
      </c>
      <c r="O44" s="95">
        <f>'01-Mapa de riesgo-UO'!AI45</f>
        <v>0</v>
      </c>
      <c r="P44" s="95">
        <f>'01-Mapa de riesgo-UO'!AM45</f>
        <v>0</v>
      </c>
      <c r="Q44" s="539"/>
      <c r="R44" s="545"/>
      <c r="S44" s="545"/>
      <c r="T44" s="152">
        <f>'01-Mapa de riesgo-UO'!AT45</f>
        <v>0</v>
      </c>
      <c r="U44" s="152">
        <f>'01-Mapa de riesgo-UO'!AU45</f>
        <v>0</v>
      </c>
      <c r="V44" s="152">
        <f>IF(T44="COMPARTIR",'01-Mapa de riesgo-UO'!AW45, IF(T44=0, 0,$H$6))</f>
        <v>0</v>
      </c>
      <c r="W44" s="147"/>
      <c r="X44" s="147"/>
      <c r="Y44" s="147"/>
      <c r="Z44" s="147"/>
      <c r="AA44" s="548"/>
    </row>
    <row r="45" spans="1:27" ht="62.45" customHeight="1" thickBot="1" x14ac:dyDescent="0.25">
      <c r="A45" s="551"/>
      <c r="B45" s="552"/>
      <c r="C45" s="553"/>
      <c r="D45" s="553"/>
      <c r="E45" s="553"/>
      <c r="F45" s="93">
        <f>'01-Mapa de riesgo-UO'!F46</f>
        <v>0</v>
      </c>
      <c r="G45" s="553"/>
      <c r="H45" s="501"/>
      <c r="I45" s="553"/>
      <c r="J45" s="556"/>
      <c r="K45" s="546"/>
      <c r="L45" s="94">
        <f>IF('01-Mapa de riesgo-UO'!P46="No existen", "No existe control para el riesgo",'01-Mapa de riesgo-UO'!T46)</f>
        <v>0</v>
      </c>
      <c r="M45" s="94">
        <f>'01-Mapa de riesgo-UO'!Y46</f>
        <v>0</v>
      </c>
      <c r="N45" s="94">
        <f>'01-Mapa de riesgo-UO'!AD46</f>
        <v>0</v>
      </c>
      <c r="O45" s="95">
        <f>'01-Mapa de riesgo-UO'!AI46</f>
        <v>0</v>
      </c>
      <c r="P45" s="95">
        <f>'01-Mapa de riesgo-UO'!AM46</f>
        <v>0</v>
      </c>
      <c r="Q45" s="540"/>
      <c r="R45" s="545"/>
      <c r="S45" s="545"/>
      <c r="T45" s="152">
        <f>'01-Mapa de riesgo-UO'!AT46</f>
        <v>0</v>
      </c>
      <c r="U45" s="152">
        <f>'01-Mapa de riesgo-UO'!AU46</f>
        <v>0</v>
      </c>
      <c r="V45" s="152">
        <f>IF(T45="COMPARTIR",'01-Mapa de riesgo-UO'!AW46, IF(T45=0, 0,$H$6))</f>
        <v>0</v>
      </c>
      <c r="W45" s="147"/>
      <c r="X45" s="147"/>
      <c r="Y45" s="147"/>
      <c r="Z45" s="147"/>
      <c r="AA45" s="548"/>
    </row>
    <row r="46" spans="1:27" ht="62.45" customHeight="1" x14ac:dyDescent="0.2">
      <c r="A46" s="551">
        <v>13</v>
      </c>
      <c r="B46" s="552">
        <f>'01-Mapa de riesgo-UO'!B47</f>
        <v>0</v>
      </c>
      <c r="C46" s="553">
        <f>'01-Mapa de riesgo-UO'!G47</f>
        <v>0</v>
      </c>
      <c r="D46" s="553">
        <f>'01-Mapa de riesgo-UO'!H47</f>
        <v>0</v>
      </c>
      <c r="E46" s="553">
        <f>'01-Mapa de riesgo-UO'!I47</f>
        <v>0</v>
      </c>
      <c r="F46" s="93">
        <f>'01-Mapa de riesgo-UO'!F47</f>
        <v>0</v>
      </c>
      <c r="G46" s="553">
        <f>'01-Mapa de riesgo-UO'!J47</f>
        <v>0</v>
      </c>
      <c r="H46" s="501" t="str">
        <f>'01-Mapa de riesgo-UO'!AQ47</f>
        <v>LEVE</v>
      </c>
      <c r="I46" s="554">
        <f>'01-Mapa de riesgo-UO'!AR47</f>
        <v>0</v>
      </c>
      <c r="J46" s="562"/>
      <c r="K46" s="546"/>
      <c r="L46" s="94">
        <f>IF('01-Mapa de riesgo-UO'!P47="No existen", "No existe control para el riesgo",'01-Mapa de riesgo-UO'!T47)</f>
        <v>0</v>
      </c>
      <c r="M46" s="94">
        <f>'01-Mapa de riesgo-UO'!Y47</f>
        <v>0</v>
      </c>
      <c r="N46" s="94">
        <f>'01-Mapa de riesgo-UO'!AD47</f>
        <v>0</v>
      </c>
      <c r="O46" s="95">
        <f>'01-Mapa de riesgo-UO'!AI47</f>
        <v>0</v>
      </c>
      <c r="P46" s="95">
        <f>'01-Mapa de riesgo-UO'!AM47</f>
        <v>0</v>
      </c>
      <c r="Q46" s="543" t="e">
        <f>'01-Mapa de riesgo-UO'!AO47</f>
        <v>#DIV/0!</v>
      </c>
      <c r="R46" s="545"/>
      <c r="S46" s="545"/>
      <c r="T46" s="152">
        <f>'01-Mapa de riesgo-UO'!AT47</f>
        <v>0</v>
      </c>
      <c r="U46" s="152">
        <f>'01-Mapa de riesgo-UO'!AU47</f>
        <v>0</v>
      </c>
      <c r="V46" s="152">
        <f>IF(T46="COMPARTIR",'01-Mapa de riesgo-UO'!AW47, IF(T46=0, 0,$H$6))</f>
        <v>0</v>
      </c>
      <c r="W46" s="147"/>
      <c r="X46" s="147"/>
      <c r="Y46" s="147"/>
      <c r="Z46" s="147"/>
      <c r="AA46" s="547"/>
    </row>
    <row r="47" spans="1:27" ht="62.45" customHeight="1" x14ac:dyDescent="0.2">
      <c r="A47" s="551"/>
      <c r="B47" s="552"/>
      <c r="C47" s="553"/>
      <c r="D47" s="553"/>
      <c r="E47" s="553"/>
      <c r="F47" s="93">
        <f>'01-Mapa de riesgo-UO'!F48</f>
        <v>0</v>
      </c>
      <c r="G47" s="553"/>
      <c r="H47" s="501"/>
      <c r="I47" s="553"/>
      <c r="J47" s="556"/>
      <c r="K47" s="546"/>
      <c r="L47" s="94">
        <f>IF('01-Mapa de riesgo-UO'!P48="No existen", "No existe control para el riesgo",'01-Mapa de riesgo-UO'!T48)</f>
        <v>0</v>
      </c>
      <c r="M47" s="94">
        <f>'01-Mapa de riesgo-UO'!Y48</f>
        <v>0</v>
      </c>
      <c r="N47" s="94">
        <f>'01-Mapa de riesgo-UO'!AD48</f>
        <v>0</v>
      </c>
      <c r="O47" s="95">
        <f>'01-Mapa de riesgo-UO'!AI48</f>
        <v>0</v>
      </c>
      <c r="P47" s="95">
        <f>'01-Mapa de riesgo-UO'!AM48</f>
        <v>0</v>
      </c>
      <c r="Q47" s="539"/>
      <c r="R47" s="545"/>
      <c r="S47" s="545"/>
      <c r="T47" s="152">
        <f>'01-Mapa de riesgo-UO'!AT48</f>
        <v>0</v>
      </c>
      <c r="U47" s="152">
        <f>'01-Mapa de riesgo-UO'!AU48</f>
        <v>0</v>
      </c>
      <c r="V47" s="152">
        <f>IF(T47="COMPARTIR",'01-Mapa de riesgo-UO'!AW48, IF(T47=0, 0,$H$6))</f>
        <v>0</v>
      </c>
      <c r="W47" s="147"/>
      <c r="X47" s="147"/>
      <c r="Y47" s="147"/>
      <c r="Z47" s="147"/>
      <c r="AA47" s="548"/>
    </row>
    <row r="48" spans="1:27" ht="62.45" customHeight="1" thickBot="1" x14ac:dyDescent="0.25">
      <c r="A48" s="551"/>
      <c r="B48" s="552"/>
      <c r="C48" s="553"/>
      <c r="D48" s="553"/>
      <c r="E48" s="553"/>
      <c r="F48" s="93">
        <f>'01-Mapa de riesgo-UO'!F49</f>
        <v>0</v>
      </c>
      <c r="G48" s="553"/>
      <c r="H48" s="501"/>
      <c r="I48" s="553"/>
      <c r="J48" s="556"/>
      <c r="K48" s="546"/>
      <c r="L48" s="94">
        <f>IF('01-Mapa de riesgo-UO'!P49="No existen", "No existe control para el riesgo",'01-Mapa de riesgo-UO'!T49)</f>
        <v>0</v>
      </c>
      <c r="M48" s="94">
        <f>'01-Mapa de riesgo-UO'!Y49</f>
        <v>0</v>
      </c>
      <c r="N48" s="94">
        <f>'01-Mapa de riesgo-UO'!AD49</f>
        <v>0</v>
      </c>
      <c r="O48" s="95">
        <f>'01-Mapa de riesgo-UO'!AI49</f>
        <v>0</v>
      </c>
      <c r="P48" s="95">
        <f>'01-Mapa de riesgo-UO'!AM49</f>
        <v>0</v>
      </c>
      <c r="Q48" s="540"/>
      <c r="R48" s="545"/>
      <c r="S48" s="545"/>
      <c r="T48" s="152">
        <f>'01-Mapa de riesgo-UO'!AT49</f>
        <v>0</v>
      </c>
      <c r="U48" s="152">
        <f>'01-Mapa de riesgo-UO'!AU49</f>
        <v>0</v>
      </c>
      <c r="V48" s="152">
        <f>IF(T48="COMPARTIR",'01-Mapa de riesgo-UO'!AW49, IF(T48=0, 0,$H$6))</f>
        <v>0</v>
      </c>
      <c r="W48" s="147"/>
      <c r="X48" s="147"/>
      <c r="Y48" s="147"/>
      <c r="Z48" s="147"/>
      <c r="AA48" s="548"/>
    </row>
    <row r="49" spans="1:27" ht="62.45" customHeight="1" x14ac:dyDescent="0.2">
      <c r="A49" s="551">
        <v>14</v>
      </c>
      <c r="B49" s="552">
        <f>'01-Mapa de riesgo-UO'!B50</f>
        <v>0</v>
      </c>
      <c r="C49" s="553">
        <f>'01-Mapa de riesgo-UO'!G50</f>
        <v>0</v>
      </c>
      <c r="D49" s="553">
        <f>'01-Mapa de riesgo-UO'!H50</f>
        <v>0</v>
      </c>
      <c r="E49" s="553">
        <f>'01-Mapa de riesgo-UO'!I50</f>
        <v>0</v>
      </c>
      <c r="F49" s="93">
        <f>'01-Mapa de riesgo-UO'!F50</f>
        <v>0</v>
      </c>
      <c r="G49" s="553">
        <f>'01-Mapa de riesgo-UO'!J50</f>
        <v>0</v>
      </c>
      <c r="H49" s="501" t="str">
        <f>'01-Mapa de riesgo-UO'!AQ50</f>
        <v>LEVE</v>
      </c>
      <c r="I49" s="554">
        <f>'01-Mapa de riesgo-UO'!AR50</f>
        <v>0</v>
      </c>
      <c r="J49" s="555"/>
      <c r="K49" s="546"/>
      <c r="L49" s="94">
        <f>IF('01-Mapa de riesgo-UO'!P50="No existen", "No existe control para el riesgo",'01-Mapa de riesgo-UO'!T50)</f>
        <v>0</v>
      </c>
      <c r="M49" s="94">
        <f>'01-Mapa de riesgo-UO'!Y50</f>
        <v>0</v>
      </c>
      <c r="N49" s="94">
        <f>'01-Mapa de riesgo-UO'!AD50</f>
        <v>0</v>
      </c>
      <c r="O49" s="95">
        <f>'01-Mapa de riesgo-UO'!AI50</f>
        <v>0</v>
      </c>
      <c r="P49" s="95">
        <f>'01-Mapa de riesgo-UO'!AM50</f>
        <v>0</v>
      </c>
      <c r="Q49" s="543" t="e">
        <f>'01-Mapa de riesgo-UO'!AO50</f>
        <v>#DIV/0!</v>
      </c>
      <c r="R49" s="545"/>
      <c r="S49" s="545"/>
      <c r="T49" s="152">
        <f>'01-Mapa de riesgo-UO'!AT50</f>
        <v>0</v>
      </c>
      <c r="U49" s="152">
        <f>'01-Mapa de riesgo-UO'!AU50</f>
        <v>0</v>
      </c>
      <c r="V49" s="152">
        <f>IF(T49="COMPARTIR",'01-Mapa de riesgo-UO'!AW50, IF(T49=0, 0,$H$6))</f>
        <v>0</v>
      </c>
      <c r="W49" s="147"/>
      <c r="X49" s="147"/>
      <c r="Y49" s="147"/>
      <c r="Z49" s="147"/>
      <c r="AA49" s="547"/>
    </row>
    <row r="50" spans="1:27" ht="62.45" customHeight="1" x14ac:dyDescent="0.2">
      <c r="A50" s="551"/>
      <c r="B50" s="552"/>
      <c r="C50" s="553"/>
      <c r="D50" s="553"/>
      <c r="E50" s="553"/>
      <c r="F50" s="93">
        <f>'01-Mapa de riesgo-UO'!F51</f>
        <v>0</v>
      </c>
      <c r="G50" s="553"/>
      <c r="H50" s="501"/>
      <c r="I50" s="553"/>
      <c r="J50" s="556"/>
      <c r="K50" s="546"/>
      <c r="L50" s="94">
        <f>IF('01-Mapa de riesgo-UO'!P51="No existen", "No existe control para el riesgo",'01-Mapa de riesgo-UO'!T51)</f>
        <v>0</v>
      </c>
      <c r="M50" s="94">
        <f>'01-Mapa de riesgo-UO'!Y51</f>
        <v>0</v>
      </c>
      <c r="N50" s="94">
        <f>'01-Mapa de riesgo-UO'!AD51</f>
        <v>0</v>
      </c>
      <c r="O50" s="95">
        <f>'01-Mapa de riesgo-UO'!AI51</f>
        <v>0</v>
      </c>
      <c r="P50" s="95">
        <f>'01-Mapa de riesgo-UO'!AM51</f>
        <v>0</v>
      </c>
      <c r="Q50" s="539"/>
      <c r="R50" s="545"/>
      <c r="S50" s="545"/>
      <c r="T50" s="152">
        <f>'01-Mapa de riesgo-UO'!AT51</f>
        <v>0</v>
      </c>
      <c r="U50" s="152">
        <f>'01-Mapa de riesgo-UO'!AU51</f>
        <v>0</v>
      </c>
      <c r="V50" s="152">
        <f>IF(T50="COMPARTIR",'01-Mapa de riesgo-UO'!AW51, IF(T50=0, 0,$H$6))</f>
        <v>0</v>
      </c>
      <c r="W50" s="147"/>
      <c r="X50" s="147"/>
      <c r="Y50" s="147"/>
      <c r="Z50" s="147"/>
      <c r="AA50" s="548"/>
    </row>
    <row r="51" spans="1:27" ht="62.45" customHeight="1" thickBot="1" x14ac:dyDescent="0.25">
      <c r="A51" s="551"/>
      <c r="B51" s="552"/>
      <c r="C51" s="553"/>
      <c r="D51" s="553"/>
      <c r="E51" s="553"/>
      <c r="F51" s="93">
        <f>'01-Mapa de riesgo-UO'!F52</f>
        <v>0</v>
      </c>
      <c r="G51" s="553"/>
      <c r="H51" s="501"/>
      <c r="I51" s="553"/>
      <c r="J51" s="556"/>
      <c r="K51" s="546"/>
      <c r="L51" s="94">
        <f>IF('01-Mapa de riesgo-UO'!P52="No existen", "No existe control para el riesgo",'01-Mapa de riesgo-UO'!T52)</f>
        <v>0</v>
      </c>
      <c r="M51" s="94">
        <f>'01-Mapa de riesgo-UO'!Y52</f>
        <v>0</v>
      </c>
      <c r="N51" s="94">
        <f>'01-Mapa de riesgo-UO'!AD52</f>
        <v>0</v>
      </c>
      <c r="O51" s="95">
        <f>'01-Mapa de riesgo-UO'!AI52</f>
        <v>0</v>
      </c>
      <c r="P51" s="95">
        <f>'01-Mapa de riesgo-UO'!AM52</f>
        <v>0</v>
      </c>
      <c r="Q51" s="540"/>
      <c r="R51" s="545"/>
      <c r="S51" s="545"/>
      <c r="T51" s="152">
        <f>'01-Mapa de riesgo-UO'!AT52</f>
        <v>0</v>
      </c>
      <c r="U51" s="152">
        <f>'01-Mapa de riesgo-UO'!AU52</f>
        <v>0</v>
      </c>
      <c r="V51" s="152">
        <f>IF(T51="COMPARTIR",'01-Mapa de riesgo-UO'!AW52, IF(T51=0, 0,$H$6))</f>
        <v>0</v>
      </c>
      <c r="W51" s="147"/>
      <c r="X51" s="147"/>
      <c r="Y51" s="147"/>
      <c r="Z51" s="147"/>
      <c r="AA51" s="548"/>
    </row>
    <row r="52" spans="1:27" ht="62.45" customHeight="1" x14ac:dyDescent="0.2">
      <c r="A52" s="551">
        <v>15</v>
      </c>
      <c r="B52" s="552">
        <f>'01-Mapa de riesgo-UO'!B53</f>
        <v>0</v>
      </c>
      <c r="C52" s="553">
        <f>'01-Mapa de riesgo-UO'!G53</f>
        <v>0</v>
      </c>
      <c r="D52" s="553">
        <f>'01-Mapa de riesgo-UO'!H53</f>
        <v>0</v>
      </c>
      <c r="E52" s="553">
        <f>'01-Mapa de riesgo-UO'!I53</f>
        <v>0</v>
      </c>
      <c r="F52" s="93">
        <f>'01-Mapa de riesgo-UO'!F53</f>
        <v>0</v>
      </c>
      <c r="G52" s="553">
        <f>'01-Mapa de riesgo-UO'!J53</f>
        <v>0</v>
      </c>
      <c r="H52" s="501" t="str">
        <f>'01-Mapa de riesgo-UO'!AQ53</f>
        <v>LEVE</v>
      </c>
      <c r="I52" s="554">
        <f>'01-Mapa de riesgo-UO'!AR53</f>
        <v>0</v>
      </c>
      <c r="J52" s="562"/>
      <c r="K52" s="546"/>
      <c r="L52" s="94">
        <f>IF('01-Mapa de riesgo-UO'!P53="No existen", "No existe control para el riesgo",'01-Mapa de riesgo-UO'!T53)</f>
        <v>0</v>
      </c>
      <c r="M52" s="94">
        <f>'01-Mapa de riesgo-UO'!Y53</f>
        <v>0</v>
      </c>
      <c r="N52" s="94">
        <f>'01-Mapa de riesgo-UO'!AD53</f>
        <v>0</v>
      </c>
      <c r="O52" s="95">
        <f>'01-Mapa de riesgo-UO'!AI53</f>
        <v>0</v>
      </c>
      <c r="P52" s="95">
        <f>'01-Mapa de riesgo-UO'!AM53</f>
        <v>0</v>
      </c>
      <c r="Q52" s="543" t="e">
        <f>'01-Mapa de riesgo-UO'!AO53</f>
        <v>#DIV/0!</v>
      </c>
      <c r="R52" s="545"/>
      <c r="S52" s="545"/>
      <c r="T52" s="152">
        <f>'01-Mapa de riesgo-UO'!AT53</f>
        <v>0</v>
      </c>
      <c r="U52" s="152">
        <f>'01-Mapa de riesgo-UO'!AU53</f>
        <v>0</v>
      </c>
      <c r="V52" s="152">
        <f>IF(T52="COMPARTIR",'01-Mapa de riesgo-UO'!AW53, IF(T52=0, 0,$H$6))</f>
        <v>0</v>
      </c>
      <c r="W52" s="147"/>
      <c r="X52" s="147"/>
      <c r="Y52" s="147"/>
      <c r="Z52" s="147"/>
      <c r="AA52" s="547"/>
    </row>
    <row r="53" spans="1:27" ht="62.45" customHeight="1" x14ac:dyDescent="0.2">
      <c r="A53" s="551"/>
      <c r="B53" s="552"/>
      <c r="C53" s="553"/>
      <c r="D53" s="553"/>
      <c r="E53" s="553"/>
      <c r="F53" s="93">
        <f>'01-Mapa de riesgo-UO'!F54</f>
        <v>0</v>
      </c>
      <c r="G53" s="553"/>
      <c r="H53" s="501"/>
      <c r="I53" s="553"/>
      <c r="J53" s="556"/>
      <c r="K53" s="546"/>
      <c r="L53" s="94">
        <f>IF('01-Mapa de riesgo-UO'!P54="No existen", "No existe control para el riesgo",'01-Mapa de riesgo-UO'!T54)</f>
        <v>0</v>
      </c>
      <c r="M53" s="94">
        <f>'01-Mapa de riesgo-UO'!Y54</f>
        <v>0</v>
      </c>
      <c r="N53" s="94">
        <f>'01-Mapa de riesgo-UO'!AD54</f>
        <v>0</v>
      </c>
      <c r="O53" s="95">
        <f>'01-Mapa de riesgo-UO'!AI54</f>
        <v>0</v>
      </c>
      <c r="P53" s="95">
        <f>'01-Mapa de riesgo-UO'!AM54</f>
        <v>0</v>
      </c>
      <c r="Q53" s="539"/>
      <c r="R53" s="545"/>
      <c r="S53" s="545"/>
      <c r="T53" s="152">
        <f>'01-Mapa de riesgo-UO'!AT54</f>
        <v>0</v>
      </c>
      <c r="U53" s="152">
        <f>'01-Mapa de riesgo-UO'!AU54</f>
        <v>0</v>
      </c>
      <c r="V53" s="152">
        <f>IF(T53="COMPARTIR",'01-Mapa de riesgo-UO'!AW54, IF(T53=0, 0,$H$6))</f>
        <v>0</v>
      </c>
      <c r="W53" s="147"/>
      <c r="X53" s="147"/>
      <c r="Y53" s="147"/>
      <c r="Z53" s="147"/>
      <c r="AA53" s="548"/>
    </row>
    <row r="54" spans="1:27" ht="62.45" customHeight="1" thickBot="1" x14ac:dyDescent="0.25">
      <c r="A54" s="551"/>
      <c r="B54" s="552"/>
      <c r="C54" s="553"/>
      <c r="D54" s="553"/>
      <c r="E54" s="553"/>
      <c r="F54" s="93">
        <f>'01-Mapa de riesgo-UO'!F55</f>
        <v>0</v>
      </c>
      <c r="G54" s="553"/>
      <c r="H54" s="501"/>
      <c r="I54" s="553"/>
      <c r="J54" s="556"/>
      <c r="K54" s="546"/>
      <c r="L54" s="94">
        <f>IF('01-Mapa de riesgo-UO'!P55="No existen", "No existe control para el riesgo",'01-Mapa de riesgo-UO'!T55)</f>
        <v>0</v>
      </c>
      <c r="M54" s="94">
        <f>'01-Mapa de riesgo-UO'!Y55</f>
        <v>0</v>
      </c>
      <c r="N54" s="94">
        <f>'01-Mapa de riesgo-UO'!AD55</f>
        <v>0</v>
      </c>
      <c r="O54" s="95">
        <f>'01-Mapa de riesgo-UO'!AI55</f>
        <v>0</v>
      </c>
      <c r="P54" s="95">
        <f>'01-Mapa de riesgo-UO'!AM55</f>
        <v>0</v>
      </c>
      <c r="Q54" s="540"/>
      <c r="R54" s="545"/>
      <c r="S54" s="545"/>
      <c r="T54" s="152">
        <f>'01-Mapa de riesgo-UO'!AT55</f>
        <v>0</v>
      </c>
      <c r="U54" s="152">
        <f>'01-Mapa de riesgo-UO'!AU55</f>
        <v>0</v>
      </c>
      <c r="V54" s="152">
        <f>IF(T54="COMPARTIR",'01-Mapa de riesgo-UO'!AW55, IF(T54=0, 0,$H$6))</f>
        <v>0</v>
      </c>
      <c r="W54" s="147"/>
      <c r="X54" s="147"/>
      <c r="Y54" s="147"/>
      <c r="Z54" s="147"/>
      <c r="AA54" s="548"/>
    </row>
    <row r="55" spans="1:27" ht="62.45" customHeight="1" x14ac:dyDescent="0.2">
      <c r="A55" s="551">
        <v>16</v>
      </c>
      <c r="B55" s="552">
        <f>'01-Mapa de riesgo-UO'!B56</f>
        <v>0</v>
      </c>
      <c r="C55" s="553">
        <f>'01-Mapa de riesgo-UO'!G56</f>
        <v>0</v>
      </c>
      <c r="D55" s="553">
        <f>'01-Mapa de riesgo-UO'!H56</f>
        <v>0</v>
      </c>
      <c r="E55" s="553">
        <f>'01-Mapa de riesgo-UO'!I56</f>
        <v>0</v>
      </c>
      <c r="F55" s="93">
        <f>'01-Mapa de riesgo-UO'!F56</f>
        <v>0</v>
      </c>
      <c r="G55" s="553">
        <f>'01-Mapa de riesgo-UO'!J56</f>
        <v>0</v>
      </c>
      <c r="H55" s="501" t="str">
        <f>'01-Mapa de riesgo-UO'!AQ56</f>
        <v>LEVE</v>
      </c>
      <c r="I55" s="554">
        <f>'01-Mapa de riesgo-UO'!AR56</f>
        <v>0</v>
      </c>
      <c r="J55" s="555"/>
      <c r="K55" s="546"/>
      <c r="L55" s="94">
        <f>IF('01-Mapa de riesgo-UO'!P56="No existen", "No existe control para el riesgo",'01-Mapa de riesgo-UO'!T56)</f>
        <v>0</v>
      </c>
      <c r="M55" s="94">
        <f>'01-Mapa de riesgo-UO'!Y56</f>
        <v>0</v>
      </c>
      <c r="N55" s="94">
        <f>'01-Mapa de riesgo-UO'!AD56</f>
        <v>0</v>
      </c>
      <c r="O55" s="95">
        <f>'01-Mapa de riesgo-UO'!AI56</f>
        <v>0</v>
      </c>
      <c r="P55" s="95">
        <f>'01-Mapa de riesgo-UO'!AM56</f>
        <v>0</v>
      </c>
      <c r="Q55" s="543" t="e">
        <f>'01-Mapa de riesgo-UO'!AO56</f>
        <v>#DIV/0!</v>
      </c>
      <c r="R55" s="545"/>
      <c r="S55" s="545"/>
      <c r="T55" s="152">
        <f>'01-Mapa de riesgo-UO'!AT56</f>
        <v>0</v>
      </c>
      <c r="U55" s="152">
        <f>'01-Mapa de riesgo-UO'!AU56</f>
        <v>0</v>
      </c>
      <c r="V55" s="152">
        <f>IF(T55="COMPARTIR",'01-Mapa de riesgo-UO'!AW56, IF(T55=0, 0,$H$6))</f>
        <v>0</v>
      </c>
      <c r="W55" s="147"/>
      <c r="X55" s="147"/>
      <c r="Y55" s="147"/>
      <c r="Z55" s="147"/>
      <c r="AA55" s="547"/>
    </row>
    <row r="56" spans="1:27" ht="62.45" customHeight="1" x14ac:dyDescent="0.2">
      <c r="A56" s="551"/>
      <c r="B56" s="552"/>
      <c r="C56" s="553"/>
      <c r="D56" s="553"/>
      <c r="E56" s="553"/>
      <c r="F56" s="93">
        <f>'01-Mapa de riesgo-UO'!F57</f>
        <v>0</v>
      </c>
      <c r="G56" s="553"/>
      <c r="H56" s="501"/>
      <c r="I56" s="553"/>
      <c r="J56" s="556"/>
      <c r="K56" s="546"/>
      <c r="L56" s="94">
        <f>IF('01-Mapa de riesgo-UO'!P57="No existen", "No existe control para el riesgo",'01-Mapa de riesgo-UO'!T57)</f>
        <v>0</v>
      </c>
      <c r="M56" s="94">
        <f>'01-Mapa de riesgo-UO'!Y57</f>
        <v>0</v>
      </c>
      <c r="N56" s="94">
        <f>'01-Mapa de riesgo-UO'!AD57</f>
        <v>0</v>
      </c>
      <c r="O56" s="95">
        <f>'01-Mapa de riesgo-UO'!AI57</f>
        <v>0</v>
      </c>
      <c r="P56" s="95">
        <f>'01-Mapa de riesgo-UO'!AM57</f>
        <v>0</v>
      </c>
      <c r="Q56" s="539"/>
      <c r="R56" s="545"/>
      <c r="S56" s="545"/>
      <c r="T56" s="152">
        <f>'01-Mapa de riesgo-UO'!AT57</f>
        <v>0</v>
      </c>
      <c r="U56" s="152">
        <f>'01-Mapa de riesgo-UO'!AU57</f>
        <v>0</v>
      </c>
      <c r="V56" s="152">
        <f>IF(T56="COMPARTIR",'01-Mapa de riesgo-UO'!AW57, IF(T56=0, 0,$H$6))</f>
        <v>0</v>
      </c>
      <c r="W56" s="147"/>
      <c r="X56" s="147"/>
      <c r="Y56" s="147"/>
      <c r="Z56" s="147"/>
      <c r="AA56" s="548"/>
    </row>
    <row r="57" spans="1:27" ht="62.45" customHeight="1" thickBot="1" x14ac:dyDescent="0.25">
      <c r="A57" s="551"/>
      <c r="B57" s="552"/>
      <c r="C57" s="553"/>
      <c r="D57" s="553"/>
      <c r="E57" s="553"/>
      <c r="F57" s="93">
        <f>'01-Mapa de riesgo-UO'!F58</f>
        <v>0</v>
      </c>
      <c r="G57" s="553"/>
      <c r="H57" s="501"/>
      <c r="I57" s="553"/>
      <c r="J57" s="556"/>
      <c r="K57" s="546"/>
      <c r="L57" s="94">
        <f>IF('01-Mapa de riesgo-UO'!P58="No existen", "No existe control para el riesgo",'01-Mapa de riesgo-UO'!T58)</f>
        <v>0</v>
      </c>
      <c r="M57" s="94">
        <f>'01-Mapa de riesgo-UO'!Y58</f>
        <v>0</v>
      </c>
      <c r="N57" s="94">
        <f>'01-Mapa de riesgo-UO'!AD58</f>
        <v>0</v>
      </c>
      <c r="O57" s="95">
        <f>'01-Mapa de riesgo-UO'!AI58</f>
        <v>0</v>
      </c>
      <c r="P57" s="95">
        <f>'01-Mapa de riesgo-UO'!AM58</f>
        <v>0</v>
      </c>
      <c r="Q57" s="540"/>
      <c r="R57" s="545"/>
      <c r="S57" s="545"/>
      <c r="T57" s="152">
        <f>'01-Mapa de riesgo-UO'!AT58</f>
        <v>0</v>
      </c>
      <c r="U57" s="152">
        <f>'01-Mapa de riesgo-UO'!AU58</f>
        <v>0</v>
      </c>
      <c r="V57" s="152">
        <f>IF(T57="COMPARTIR",'01-Mapa de riesgo-UO'!AW58, IF(T57=0, 0,$H$6))</f>
        <v>0</v>
      </c>
      <c r="W57" s="147"/>
      <c r="X57" s="147"/>
      <c r="Y57" s="147"/>
      <c r="Z57" s="147"/>
      <c r="AA57" s="548"/>
    </row>
    <row r="58" spans="1:27" ht="62.45" customHeight="1" x14ac:dyDescent="0.2">
      <c r="A58" s="551">
        <v>17</v>
      </c>
      <c r="B58" s="552">
        <f>'01-Mapa de riesgo-UO'!B59</f>
        <v>0</v>
      </c>
      <c r="C58" s="553">
        <f>'01-Mapa de riesgo-UO'!G59</f>
        <v>0</v>
      </c>
      <c r="D58" s="553">
        <f>'01-Mapa de riesgo-UO'!H59</f>
        <v>0</v>
      </c>
      <c r="E58" s="553">
        <f>'01-Mapa de riesgo-UO'!I59</f>
        <v>0</v>
      </c>
      <c r="F58" s="93">
        <f>'01-Mapa de riesgo-UO'!F59</f>
        <v>0</v>
      </c>
      <c r="G58" s="553">
        <f>'01-Mapa de riesgo-UO'!J59</f>
        <v>0</v>
      </c>
      <c r="H58" s="501" t="str">
        <f>'01-Mapa de riesgo-UO'!AQ59</f>
        <v>LEVE</v>
      </c>
      <c r="I58" s="554">
        <f>'01-Mapa de riesgo-UO'!AR59</f>
        <v>0</v>
      </c>
      <c r="J58" s="555"/>
      <c r="K58" s="546"/>
      <c r="L58" s="94">
        <f>IF('01-Mapa de riesgo-UO'!P59="No existen", "No existe control para el riesgo",'01-Mapa de riesgo-UO'!T59)</f>
        <v>0</v>
      </c>
      <c r="M58" s="94">
        <f>'01-Mapa de riesgo-UO'!Y59</f>
        <v>0</v>
      </c>
      <c r="N58" s="94">
        <f>'01-Mapa de riesgo-UO'!AD59</f>
        <v>0</v>
      </c>
      <c r="O58" s="95">
        <f>'01-Mapa de riesgo-UO'!AI59</f>
        <v>0</v>
      </c>
      <c r="P58" s="95">
        <f>'01-Mapa de riesgo-UO'!AM59</f>
        <v>0</v>
      </c>
      <c r="Q58" s="543" t="e">
        <f>'01-Mapa de riesgo-UO'!AO59</f>
        <v>#DIV/0!</v>
      </c>
      <c r="R58" s="545"/>
      <c r="S58" s="545"/>
      <c r="T58" s="152">
        <f>'01-Mapa de riesgo-UO'!AT59</f>
        <v>0</v>
      </c>
      <c r="U58" s="152">
        <f>'01-Mapa de riesgo-UO'!AU59</f>
        <v>0</v>
      </c>
      <c r="V58" s="152">
        <f>IF(T58="COMPARTIR",'01-Mapa de riesgo-UO'!AW59, IF(T58=0, 0,$H$6))</f>
        <v>0</v>
      </c>
      <c r="W58" s="147"/>
      <c r="X58" s="147"/>
      <c r="Y58" s="147"/>
      <c r="Z58" s="147"/>
      <c r="AA58" s="547"/>
    </row>
    <row r="59" spans="1:27" ht="62.45" customHeight="1" x14ac:dyDescent="0.2">
      <c r="A59" s="551"/>
      <c r="B59" s="552"/>
      <c r="C59" s="553"/>
      <c r="D59" s="553"/>
      <c r="E59" s="553"/>
      <c r="F59" s="93">
        <f>'01-Mapa de riesgo-UO'!F60</f>
        <v>0</v>
      </c>
      <c r="G59" s="553"/>
      <c r="H59" s="501"/>
      <c r="I59" s="553"/>
      <c r="J59" s="556"/>
      <c r="K59" s="546"/>
      <c r="L59" s="94">
        <f>IF('01-Mapa de riesgo-UO'!P60="No existen", "No existe control para el riesgo",'01-Mapa de riesgo-UO'!T60)</f>
        <v>0</v>
      </c>
      <c r="M59" s="94">
        <f>'01-Mapa de riesgo-UO'!Y60</f>
        <v>0</v>
      </c>
      <c r="N59" s="94">
        <f>'01-Mapa de riesgo-UO'!AD60</f>
        <v>0</v>
      </c>
      <c r="O59" s="95">
        <f>'01-Mapa de riesgo-UO'!AI60</f>
        <v>0</v>
      </c>
      <c r="P59" s="95">
        <f>'01-Mapa de riesgo-UO'!AM60</f>
        <v>0</v>
      </c>
      <c r="Q59" s="539"/>
      <c r="R59" s="545"/>
      <c r="S59" s="545"/>
      <c r="T59" s="152">
        <f>'01-Mapa de riesgo-UO'!AT60</f>
        <v>0</v>
      </c>
      <c r="U59" s="152">
        <f>'01-Mapa de riesgo-UO'!AU60</f>
        <v>0</v>
      </c>
      <c r="V59" s="152">
        <f>IF(T59="COMPARTIR",'01-Mapa de riesgo-UO'!AW60, IF(T59=0, 0,$H$6))</f>
        <v>0</v>
      </c>
      <c r="W59" s="147"/>
      <c r="X59" s="147"/>
      <c r="Y59" s="147"/>
      <c r="Z59" s="147"/>
      <c r="AA59" s="548"/>
    </row>
    <row r="60" spans="1:27" ht="62.45" customHeight="1" thickBot="1" x14ac:dyDescent="0.25">
      <c r="A60" s="551"/>
      <c r="B60" s="552"/>
      <c r="C60" s="553"/>
      <c r="D60" s="553"/>
      <c r="E60" s="553"/>
      <c r="F60" s="93">
        <f>'01-Mapa de riesgo-UO'!F61</f>
        <v>0</v>
      </c>
      <c r="G60" s="553"/>
      <c r="H60" s="501"/>
      <c r="I60" s="553"/>
      <c r="J60" s="556"/>
      <c r="K60" s="546"/>
      <c r="L60" s="94">
        <f>IF('01-Mapa de riesgo-UO'!P61="No existen", "No existe control para el riesgo",'01-Mapa de riesgo-UO'!T61)</f>
        <v>0</v>
      </c>
      <c r="M60" s="94">
        <f>'01-Mapa de riesgo-UO'!Y61</f>
        <v>0</v>
      </c>
      <c r="N60" s="94">
        <f>'01-Mapa de riesgo-UO'!AD61</f>
        <v>0</v>
      </c>
      <c r="O60" s="95">
        <f>'01-Mapa de riesgo-UO'!AI61</f>
        <v>0</v>
      </c>
      <c r="P60" s="95">
        <f>'01-Mapa de riesgo-UO'!AM61</f>
        <v>0</v>
      </c>
      <c r="Q60" s="540"/>
      <c r="R60" s="545"/>
      <c r="S60" s="545"/>
      <c r="T60" s="152">
        <f>'01-Mapa de riesgo-UO'!AT61</f>
        <v>0</v>
      </c>
      <c r="U60" s="152">
        <f>'01-Mapa de riesgo-UO'!AU61</f>
        <v>0</v>
      </c>
      <c r="V60" s="152">
        <f>IF(T60="COMPARTIR",'01-Mapa de riesgo-UO'!AW61, IF(T60=0, 0,$H$6))</f>
        <v>0</v>
      </c>
      <c r="W60" s="147"/>
      <c r="X60" s="147"/>
      <c r="Y60" s="147"/>
      <c r="Z60" s="147"/>
      <c r="AA60" s="548"/>
    </row>
    <row r="61" spans="1:27" ht="62.45" customHeight="1" x14ac:dyDescent="0.2">
      <c r="A61" s="551">
        <v>18</v>
      </c>
      <c r="B61" s="552">
        <f>'01-Mapa de riesgo-UO'!B62</f>
        <v>0</v>
      </c>
      <c r="C61" s="553">
        <f>'01-Mapa de riesgo-UO'!G62</f>
        <v>0</v>
      </c>
      <c r="D61" s="553">
        <f>'01-Mapa de riesgo-UO'!H62</f>
        <v>0</v>
      </c>
      <c r="E61" s="553">
        <f>'01-Mapa de riesgo-UO'!I62</f>
        <v>0</v>
      </c>
      <c r="F61" s="93">
        <f>'01-Mapa de riesgo-UO'!F62</f>
        <v>0</v>
      </c>
      <c r="G61" s="553">
        <f>'01-Mapa de riesgo-UO'!J62</f>
        <v>0</v>
      </c>
      <c r="H61" s="501" t="str">
        <f>'01-Mapa de riesgo-UO'!AQ62</f>
        <v>LEVE</v>
      </c>
      <c r="I61" s="554">
        <f>'01-Mapa de riesgo-UO'!AR62</f>
        <v>0</v>
      </c>
      <c r="J61" s="555"/>
      <c r="K61" s="546"/>
      <c r="L61" s="94">
        <f>IF('01-Mapa de riesgo-UO'!P62="No existen", "No existe control para el riesgo",'01-Mapa de riesgo-UO'!T62)</f>
        <v>0</v>
      </c>
      <c r="M61" s="94">
        <f>'01-Mapa de riesgo-UO'!Y62</f>
        <v>0</v>
      </c>
      <c r="N61" s="94">
        <f>'01-Mapa de riesgo-UO'!AD62</f>
        <v>0</v>
      </c>
      <c r="O61" s="95">
        <f>'01-Mapa de riesgo-UO'!AI62</f>
        <v>0</v>
      </c>
      <c r="P61" s="95">
        <f>'01-Mapa de riesgo-UO'!AM62</f>
        <v>0</v>
      </c>
      <c r="Q61" s="543" t="e">
        <f>'01-Mapa de riesgo-UO'!AO62</f>
        <v>#DIV/0!</v>
      </c>
      <c r="R61" s="545"/>
      <c r="S61" s="545"/>
      <c r="T61" s="152">
        <f>'01-Mapa de riesgo-UO'!AT62</f>
        <v>0</v>
      </c>
      <c r="U61" s="152">
        <f>'01-Mapa de riesgo-UO'!AU62</f>
        <v>0</v>
      </c>
      <c r="V61" s="152">
        <f>IF(T61="COMPARTIR",'01-Mapa de riesgo-UO'!AW62, IF(T61=0, 0,$H$6))</f>
        <v>0</v>
      </c>
      <c r="W61" s="147"/>
      <c r="X61" s="147"/>
      <c r="Y61" s="147"/>
      <c r="Z61" s="147"/>
      <c r="AA61" s="547"/>
    </row>
    <row r="62" spans="1:27" ht="62.45" customHeight="1" x14ac:dyDescent="0.2">
      <c r="A62" s="551"/>
      <c r="B62" s="552"/>
      <c r="C62" s="553"/>
      <c r="D62" s="553"/>
      <c r="E62" s="553"/>
      <c r="F62" s="93">
        <f>'01-Mapa de riesgo-UO'!F63</f>
        <v>0</v>
      </c>
      <c r="G62" s="553"/>
      <c r="H62" s="501"/>
      <c r="I62" s="553"/>
      <c r="J62" s="556"/>
      <c r="K62" s="546"/>
      <c r="L62" s="94">
        <f>IF('01-Mapa de riesgo-UO'!P63="No existen", "No existe control para el riesgo",'01-Mapa de riesgo-UO'!T63)</f>
        <v>0</v>
      </c>
      <c r="M62" s="94">
        <f>'01-Mapa de riesgo-UO'!Y63</f>
        <v>0</v>
      </c>
      <c r="N62" s="94">
        <f>'01-Mapa de riesgo-UO'!AD63</f>
        <v>0</v>
      </c>
      <c r="O62" s="95">
        <f>'01-Mapa de riesgo-UO'!AI63</f>
        <v>0</v>
      </c>
      <c r="P62" s="95">
        <f>'01-Mapa de riesgo-UO'!AM63</f>
        <v>0</v>
      </c>
      <c r="Q62" s="539"/>
      <c r="R62" s="545"/>
      <c r="S62" s="545"/>
      <c r="T62" s="152">
        <f>'01-Mapa de riesgo-UO'!AT63</f>
        <v>0</v>
      </c>
      <c r="U62" s="152">
        <f>'01-Mapa de riesgo-UO'!AU63</f>
        <v>0</v>
      </c>
      <c r="V62" s="152">
        <f>IF(T62="COMPARTIR",'01-Mapa de riesgo-UO'!AW63, IF(T62=0, 0,$H$6))</f>
        <v>0</v>
      </c>
      <c r="W62" s="147"/>
      <c r="X62" s="147"/>
      <c r="Y62" s="147"/>
      <c r="Z62" s="147"/>
      <c r="AA62" s="548"/>
    </row>
    <row r="63" spans="1:27" ht="62.45" customHeight="1" thickBot="1" x14ac:dyDescent="0.25">
      <c r="A63" s="551"/>
      <c r="B63" s="552"/>
      <c r="C63" s="553"/>
      <c r="D63" s="553"/>
      <c r="E63" s="553"/>
      <c r="F63" s="93">
        <f>'01-Mapa de riesgo-UO'!F64</f>
        <v>0</v>
      </c>
      <c r="G63" s="553"/>
      <c r="H63" s="501"/>
      <c r="I63" s="553"/>
      <c r="J63" s="556"/>
      <c r="K63" s="546"/>
      <c r="L63" s="94">
        <f>IF('01-Mapa de riesgo-UO'!P64="No existen", "No existe control para el riesgo",'01-Mapa de riesgo-UO'!T64)</f>
        <v>0</v>
      </c>
      <c r="M63" s="94">
        <f>'01-Mapa de riesgo-UO'!Y64</f>
        <v>0</v>
      </c>
      <c r="N63" s="94">
        <f>'01-Mapa de riesgo-UO'!AD64</f>
        <v>0</v>
      </c>
      <c r="O63" s="95">
        <f>'01-Mapa de riesgo-UO'!AI64</f>
        <v>0</v>
      </c>
      <c r="P63" s="95">
        <f>'01-Mapa de riesgo-UO'!AM64</f>
        <v>0</v>
      </c>
      <c r="Q63" s="540"/>
      <c r="R63" s="545"/>
      <c r="S63" s="545"/>
      <c r="T63" s="152">
        <f>'01-Mapa de riesgo-UO'!AT64</f>
        <v>0</v>
      </c>
      <c r="U63" s="152">
        <f>'01-Mapa de riesgo-UO'!AU64</f>
        <v>0</v>
      </c>
      <c r="V63" s="152">
        <f>IF(T63="COMPARTIR",'01-Mapa de riesgo-UO'!AW64, IF(T63=0, 0,$H$6))</f>
        <v>0</v>
      </c>
      <c r="W63" s="147"/>
      <c r="X63" s="147"/>
      <c r="Y63" s="147"/>
      <c r="Z63" s="147"/>
      <c r="AA63" s="548"/>
    </row>
    <row r="64" spans="1:27" ht="62.45" customHeight="1" x14ac:dyDescent="0.2">
      <c r="A64" s="551">
        <v>19</v>
      </c>
      <c r="B64" s="552">
        <f>'01-Mapa de riesgo-UO'!B65</f>
        <v>0</v>
      </c>
      <c r="C64" s="553">
        <f>'01-Mapa de riesgo-UO'!G65</f>
        <v>0</v>
      </c>
      <c r="D64" s="553">
        <f>'01-Mapa de riesgo-UO'!H65</f>
        <v>0</v>
      </c>
      <c r="E64" s="553">
        <f>'01-Mapa de riesgo-UO'!I65</f>
        <v>0</v>
      </c>
      <c r="F64" s="93">
        <f>'01-Mapa de riesgo-UO'!F65</f>
        <v>0</v>
      </c>
      <c r="G64" s="553">
        <f>'01-Mapa de riesgo-UO'!J65</f>
        <v>0</v>
      </c>
      <c r="H64" s="501" t="str">
        <f>'01-Mapa de riesgo-UO'!AQ65</f>
        <v>LEVE</v>
      </c>
      <c r="I64" s="554">
        <f>'01-Mapa de riesgo-UO'!AR65</f>
        <v>0</v>
      </c>
      <c r="J64" s="562"/>
      <c r="K64" s="546"/>
      <c r="L64" s="94">
        <f>IF('01-Mapa de riesgo-UO'!P65="No existen", "No existe control para el riesgo",'01-Mapa de riesgo-UO'!T65)</f>
        <v>0</v>
      </c>
      <c r="M64" s="94">
        <f>'01-Mapa de riesgo-UO'!Y65</f>
        <v>0</v>
      </c>
      <c r="N64" s="94">
        <f>'01-Mapa de riesgo-UO'!AD65</f>
        <v>0</v>
      </c>
      <c r="O64" s="95">
        <f>'01-Mapa de riesgo-UO'!AI65</f>
        <v>0</v>
      </c>
      <c r="P64" s="95">
        <f>'01-Mapa de riesgo-UO'!AM65</f>
        <v>0</v>
      </c>
      <c r="Q64" s="543" t="e">
        <f>'01-Mapa de riesgo-UO'!AO65</f>
        <v>#DIV/0!</v>
      </c>
      <c r="R64" s="545"/>
      <c r="S64" s="545"/>
      <c r="T64" s="152">
        <f>'01-Mapa de riesgo-UO'!AT65</f>
        <v>0</v>
      </c>
      <c r="U64" s="152">
        <f>'01-Mapa de riesgo-UO'!AU65</f>
        <v>0</v>
      </c>
      <c r="V64" s="152">
        <f>IF(T64="COMPARTIR",'01-Mapa de riesgo-UO'!AW65, IF(T64=0, 0,$H$6))</f>
        <v>0</v>
      </c>
      <c r="W64" s="147"/>
      <c r="X64" s="147"/>
      <c r="Y64" s="147"/>
      <c r="Z64" s="147"/>
      <c r="AA64" s="547"/>
    </row>
    <row r="65" spans="1:27" ht="62.45" customHeight="1" x14ac:dyDescent="0.2">
      <c r="A65" s="551"/>
      <c r="B65" s="552"/>
      <c r="C65" s="553"/>
      <c r="D65" s="553"/>
      <c r="E65" s="553"/>
      <c r="F65" s="93">
        <f>'01-Mapa de riesgo-UO'!F66</f>
        <v>0</v>
      </c>
      <c r="G65" s="553"/>
      <c r="H65" s="501"/>
      <c r="I65" s="553"/>
      <c r="J65" s="556"/>
      <c r="K65" s="546"/>
      <c r="L65" s="94">
        <f>IF('01-Mapa de riesgo-UO'!P66="No existen", "No existe control para el riesgo",'01-Mapa de riesgo-UO'!T66)</f>
        <v>0</v>
      </c>
      <c r="M65" s="94">
        <f>'01-Mapa de riesgo-UO'!Y66</f>
        <v>0</v>
      </c>
      <c r="N65" s="94">
        <f>'01-Mapa de riesgo-UO'!AD66</f>
        <v>0</v>
      </c>
      <c r="O65" s="95">
        <f>'01-Mapa de riesgo-UO'!AI66</f>
        <v>0</v>
      </c>
      <c r="P65" s="95">
        <f>'01-Mapa de riesgo-UO'!AM66</f>
        <v>0</v>
      </c>
      <c r="Q65" s="539"/>
      <c r="R65" s="545"/>
      <c r="S65" s="545"/>
      <c r="T65" s="152">
        <f>'01-Mapa de riesgo-UO'!AT66</f>
        <v>0</v>
      </c>
      <c r="U65" s="152">
        <f>'01-Mapa de riesgo-UO'!AU66</f>
        <v>0</v>
      </c>
      <c r="V65" s="152">
        <f>IF(T65="COMPARTIR",'01-Mapa de riesgo-UO'!AW66, IF(T65=0, 0,$H$6))</f>
        <v>0</v>
      </c>
      <c r="W65" s="147"/>
      <c r="X65" s="147"/>
      <c r="Y65" s="147"/>
      <c r="Z65" s="147"/>
      <c r="AA65" s="548"/>
    </row>
    <row r="66" spans="1:27" ht="62.45" customHeight="1" thickBot="1" x14ac:dyDescent="0.25">
      <c r="A66" s="551"/>
      <c r="B66" s="552"/>
      <c r="C66" s="553"/>
      <c r="D66" s="553"/>
      <c r="E66" s="553"/>
      <c r="F66" s="93">
        <f>'01-Mapa de riesgo-UO'!F67</f>
        <v>0</v>
      </c>
      <c r="G66" s="553"/>
      <c r="H66" s="501"/>
      <c r="I66" s="553"/>
      <c r="J66" s="556"/>
      <c r="K66" s="546"/>
      <c r="L66" s="94">
        <f>IF('01-Mapa de riesgo-UO'!P67="No existen", "No existe control para el riesgo",'01-Mapa de riesgo-UO'!T67)</f>
        <v>0</v>
      </c>
      <c r="M66" s="94">
        <f>'01-Mapa de riesgo-UO'!Y67</f>
        <v>0</v>
      </c>
      <c r="N66" s="94">
        <f>'01-Mapa de riesgo-UO'!AD67</f>
        <v>0</v>
      </c>
      <c r="O66" s="95">
        <f>'01-Mapa de riesgo-UO'!AI67</f>
        <v>0</v>
      </c>
      <c r="P66" s="95">
        <f>'01-Mapa de riesgo-UO'!AM67</f>
        <v>0</v>
      </c>
      <c r="Q66" s="540"/>
      <c r="R66" s="545"/>
      <c r="S66" s="545"/>
      <c r="T66" s="152">
        <f>'01-Mapa de riesgo-UO'!AT67</f>
        <v>0</v>
      </c>
      <c r="U66" s="152">
        <f>'01-Mapa de riesgo-UO'!AU67</f>
        <v>0</v>
      </c>
      <c r="V66" s="152">
        <f>IF(T66="COMPARTIR",'01-Mapa de riesgo-UO'!AW67, IF(T66=0, 0,$H$6))</f>
        <v>0</v>
      </c>
      <c r="W66" s="147"/>
      <c r="X66" s="147"/>
      <c r="Y66" s="147"/>
      <c r="Z66" s="147"/>
      <c r="AA66" s="548"/>
    </row>
    <row r="67" spans="1:27" ht="62.45" customHeight="1" x14ac:dyDescent="0.2">
      <c r="A67" s="551">
        <v>20</v>
      </c>
      <c r="B67" s="552">
        <f>'01-Mapa de riesgo-UO'!B68</f>
        <v>0</v>
      </c>
      <c r="C67" s="553">
        <f>'01-Mapa de riesgo-UO'!G68</f>
        <v>0</v>
      </c>
      <c r="D67" s="553">
        <f>'01-Mapa de riesgo-UO'!H68</f>
        <v>0</v>
      </c>
      <c r="E67" s="553">
        <f>'01-Mapa de riesgo-UO'!I68</f>
        <v>0</v>
      </c>
      <c r="F67" s="93">
        <f>'01-Mapa de riesgo-UO'!F68</f>
        <v>0</v>
      </c>
      <c r="G67" s="553">
        <f>'01-Mapa de riesgo-UO'!J68</f>
        <v>0</v>
      </c>
      <c r="H67" s="501" t="str">
        <f>'01-Mapa de riesgo-UO'!AQ68</f>
        <v>LEVE</v>
      </c>
      <c r="I67" s="554">
        <f>'01-Mapa de riesgo-UO'!AR68</f>
        <v>0</v>
      </c>
      <c r="J67" s="562"/>
      <c r="K67" s="546"/>
      <c r="L67" s="94">
        <f>IF('01-Mapa de riesgo-UO'!P68="No existen", "No existe control para el riesgo",'01-Mapa de riesgo-UO'!T68)</f>
        <v>0</v>
      </c>
      <c r="M67" s="94">
        <f>'01-Mapa de riesgo-UO'!Y68</f>
        <v>0</v>
      </c>
      <c r="N67" s="94">
        <f>'01-Mapa de riesgo-UO'!AD68</f>
        <v>0</v>
      </c>
      <c r="O67" s="95">
        <f>'01-Mapa de riesgo-UO'!AI68</f>
        <v>0</v>
      </c>
      <c r="P67" s="95">
        <f>'01-Mapa de riesgo-UO'!AM68</f>
        <v>0</v>
      </c>
      <c r="Q67" s="543" t="e">
        <f>'01-Mapa de riesgo-UO'!AO68</f>
        <v>#DIV/0!</v>
      </c>
      <c r="R67" s="545"/>
      <c r="S67" s="545"/>
      <c r="T67" s="152">
        <f>'01-Mapa de riesgo-UO'!AT68</f>
        <v>0</v>
      </c>
      <c r="U67" s="152">
        <f>'01-Mapa de riesgo-UO'!AU68</f>
        <v>0</v>
      </c>
      <c r="V67" s="152">
        <f>IF(T67="COMPARTIR",'01-Mapa de riesgo-UO'!AW68, IF(T67=0, 0,$H$6))</f>
        <v>0</v>
      </c>
      <c r="W67" s="147"/>
      <c r="X67" s="147"/>
      <c r="Y67" s="147"/>
      <c r="Z67" s="147"/>
      <c r="AA67" s="547"/>
    </row>
    <row r="68" spans="1:27" ht="62.45" customHeight="1" x14ac:dyDescent="0.2">
      <c r="A68" s="551"/>
      <c r="B68" s="552"/>
      <c r="C68" s="553"/>
      <c r="D68" s="553"/>
      <c r="E68" s="553"/>
      <c r="F68" s="93">
        <f>'01-Mapa de riesgo-UO'!F69</f>
        <v>0</v>
      </c>
      <c r="G68" s="553"/>
      <c r="H68" s="501"/>
      <c r="I68" s="553"/>
      <c r="J68" s="556"/>
      <c r="K68" s="546"/>
      <c r="L68" s="94">
        <f>IF('01-Mapa de riesgo-UO'!P69="No existen", "No existe control para el riesgo",'01-Mapa de riesgo-UO'!T69)</f>
        <v>0</v>
      </c>
      <c r="M68" s="94">
        <f>'01-Mapa de riesgo-UO'!Y69</f>
        <v>0</v>
      </c>
      <c r="N68" s="94">
        <f>'01-Mapa de riesgo-UO'!AD69</f>
        <v>0</v>
      </c>
      <c r="O68" s="95">
        <f>'01-Mapa de riesgo-UO'!AI69</f>
        <v>0</v>
      </c>
      <c r="P68" s="95">
        <f>'01-Mapa de riesgo-UO'!AM69</f>
        <v>0</v>
      </c>
      <c r="Q68" s="539"/>
      <c r="R68" s="545"/>
      <c r="S68" s="545"/>
      <c r="T68" s="152">
        <f>'01-Mapa de riesgo-UO'!AT69</f>
        <v>0</v>
      </c>
      <c r="U68" s="152">
        <f>'01-Mapa de riesgo-UO'!AU69</f>
        <v>0</v>
      </c>
      <c r="V68" s="152">
        <f>IF(T68="COMPARTIR",'01-Mapa de riesgo-UO'!AW69, IF(T68=0, 0,$H$6))</f>
        <v>0</v>
      </c>
      <c r="W68" s="147"/>
      <c r="X68" s="147"/>
      <c r="Y68" s="147"/>
      <c r="Z68" s="147"/>
      <c r="AA68" s="548"/>
    </row>
    <row r="69" spans="1:27" ht="62.45" customHeight="1" thickBot="1" x14ac:dyDescent="0.25">
      <c r="A69" s="551"/>
      <c r="B69" s="552"/>
      <c r="C69" s="553"/>
      <c r="D69" s="553"/>
      <c r="E69" s="553"/>
      <c r="F69" s="93">
        <f>'01-Mapa de riesgo-UO'!F70</f>
        <v>0</v>
      </c>
      <c r="G69" s="553"/>
      <c r="H69" s="501"/>
      <c r="I69" s="553"/>
      <c r="J69" s="556"/>
      <c r="K69" s="546"/>
      <c r="L69" s="94">
        <f>IF('01-Mapa de riesgo-UO'!P70="No existen", "No existe control para el riesgo",'01-Mapa de riesgo-UO'!T70)</f>
        <v>0</v>
      </c>
      <c r="M69" s="94">
        <f>'01-Mapa de riesgo-UO'!Y70</f>
        <v>0</v>
      </c>
      <c r="N69" s="94">
        <f>'01-Mapa de riesgo-UO'!AD70</f>
        <v>0</v>
      </c>
      <c r="O69" s="95">
        <f>'01-Mapa de riesgo-UO'!AI70</f>
        <v>0</v>
      </c>
      <c r="P69" s="95">
        <f>'01-Mapa de riesgo-UO'!AM70</f>
        <v>0</v>
      </c>
      <c r="Q69" s="540"/>
      <c r="R69" s="545"/>
      <c r="S69" s="545"/>
      <c r="T69" s="152">
        <f>'01-Mapa de riesgo-UO'!AT70</f>
        <v>0</v>
      </c>
      <c r="U69" s="152">
        <f>'01-Mapa de riesgo-UO'!AU70</f>
        <v>0</v>
      </c>
      <c r="V69" s="152">
        <f>IF(T69="COMPARTIR",'01-Mapa de riesgo-UO'!AW70, IF(T69=0, 0,$H$6))</f>
        <v>0</v>
      </c>
      <c r="W69" s="147"/>
      <c r="X69" s="147"/>
      <c r="Y69" s="147"/>
      <c r="Z69" s="147"/>
      <c r="AA69" s="548"/>
    </row>
    <row r="70" spans="1:27" ht="62.45" customHeight="1" x14ac:dyDescent="0.2">
      <c r="A70" s="551">
        <v>21</v>
      </c>
      <c r="B70" s="552">
        <f>'01-Mapa de riesgo-UO'!B71</f>
        <v>0</v>
      </c>
      <c r="C70" s="553">
        <f>'01-Mapa de riesgo-UO'!G71</f>
        <v>0</v>
      </c>
      <c r="D70" s="553">
        <f>'01-Mapa de riesgo-UO'!H71</f>
        <v>0</v>
      </c>
      <c r="E70" s="553">
        <f>'01-Mapa de riesgo-UO'!I71</f>
        <v>0</v>
      </c>
      <c r="F70" s="93">
        <f>'01-Mapa de riesgo-UO'!F71</f>
        <v>0</v>
      </c>
      <c r="G70" s="553">
        <f>'01-Mapa de riesgo-UO'!J71</f>
        <v>0</v>
      </c>
      <c r="H70" s="501" t="str">
        <f>'01-Mapa de riesgo-UO'!AQ71</f>
        <v>LEVE</v>
      </c>
      <c r="I70" s="554">
        <f>'01-Mapa de riesgo-UO'!AR71</f>
        <v>0</v>
      </c>
      <c r="J70" s="555"/>
      <c r="K70" s="546"/>
      <c r="L70" s="94">
        <f>IF('01-Mapa de riesgo-UO'!P71="No existen", "No existe control para el riesgo",'01-Mapa de riesgo-UO'!T71)</f>
        <v>0</v>
      </c>
      <c r="M70" s="94">
        <f>'01-Mapa de riesgo-UO'!Y71</f>
        <v>0</v>
      </c>
      <c r="N70" s="94">
        <f>'01-Mapa de riesgo-UO'!AD71</f>
        <v>0</v>
      </c>
      <c r="O70" s="95">
        <f>'01-Mapa de riesgo-UO'!AI71</f>
        <v>0</v>
      </c>
      <c r="P70" s="95">
        <f>'01-Mapa de riesgo-UO'!AM71</f>
        <v>0</v>
      </c>
      <c r="Q70" s="543" t="e">
        <f>'01-Mapa de riesgo-UO'!AO71</f>
        <v>#DIV/0!</v>
      </c>
      <c r="R70" s="545"/>
      <c r="S70" s="545"/>
      <c r="T70" s="152">
        <f>'01-Mapa de riesgo-UO'!AT71</f>
        <v>0</v>
      </c>
      <c r="U70" s="152">
        <f>'01-Mapa de riesgo-UO'!AU71</f>
        <v>0</v>
      </c>
      <c r="V70" s="152">
        <f>IF(T70="COMPARTIR",'01-Mapa de riesgo-UO'!AW71, IF(T70=0, 0,$H$6))</f>
        <v>0</v>
      </c>
      <c r="W70" s="147"/>
      <c r="X70" s="147"/>
      <c r="Y70" s="147"/>
      <c r="Z70" s="147"/>
      <c r="AA70" s="547"/>
    </row>
    <row r="71" spans="1:27" ht="62.45" customHeight="1" x14ac:dyDescent="0.2">
      <c r="A71" s="551"/>
      <c r="B71" s="552"/>
      <c r="C71" s="553"/>
      <c r="D71" s="553"/>
      <c r="E71" s="553"/>
      <c r="F71" s="93">
        <f>'01-Mapa de riesgo-UO'!F72</f>
        <v>0</v>
      </c>
      <c r="G71" s="553"/>
      <c r="H71" s="501"/>
      <c r="I71" s="553"/>
      <c r="J71" s="556"/>
      <c r="K71" s="546"/>
      <c r="L71" s="94">
        <f>IF('01-Mapa de riesgo-UO'!P72="No existen", "No existe control para el riesgo",'01-Mapa de riesgo-UO'!T72)</f>
        <v>0</v>
      </c>
      <c r="M71" s="94">
        <f>'01-Mapa de riesgo-UO'!Y72</f>
        <v>0</v>
      </c>
      <c r="N71" s="94">
        <f>'01-Mapa de riesgo-UO'!AD72</f>
        <v>0</v>
      </c>
      <c r="O71" s="95">
        <f>'01-Mapa de riesgo-UO'!AI72</f>
        <v>0</v>
      </c>
      <c r="P71" s="95">
        <f>'01-Mapa de riesgo-UO'!AM72</f>
        <v>0</v>
      </c>
      <c r="Q71" s="539"/>
      <c r="R71" s="545"/>
      <c r="S71" s="545"/>
      <c r="T71" s="152">
        <f>'01-Mapa de riesgo-UO'!AT72</f>
        <v>0</v>
      </c>
      <c r="U71" s="152">
        <f>'01-Mapa de riesgo-UO'!AU72</f>
        <v>0</v>
      </c>
      <c r="V71" s="152">
        <f>IF(T71="COMPARTIR",'01-Mapa de riesgo-UO'!AW72, IF(T71=0, 0,$H$6))</f>
        <v>0</v>
      </c>
      <c r="W71" s="147"/>
      <c r="X71" s="147"/>
      <c r="Y71" s="147"/>
      <c r="Z71" s="147"/>
      <c r="AA71" s="548"/>
    </row>
    <row r="72" spans="1:27" ht="62.45" customHeight="1" thickBot="1" x14ac:dyDescent="0.25">
      <c r="A72" s="551"/>
      <c r="B72" s="552"/>
      <c r="C72" s="553"/>
      <c r="D72" s="553"/>
      <c r="E72" s="553"/>
      <c r="F72" s="93">
        <f>'01-Mapa de riesgo-UO'!F73</f>
        <v>0</v>
      </c>
      <c r="G72" s="553"/>
      <c r="H72" s="501"/>
      <c r="I72" s="553"/>
      <c r="J72" s="556"/>
      <c r="K72" s="546"/>
      <c r="L72" s="94">
        <f>IF('01-Mapa de riesgo-UO'!P73="No existen", "No existe control para el riesgo",'01-Mapa de riesgo-UO'!T73)</f>
        <v>0</v>
      </c>
      <c r="M72" s="94">
        <f>'01-Mapa de riesgo-UO'!Y73</f>
        <v>0</v>
      </c>
      <c r="N72" s="94">
        <f>'01-Mapa de riesgo-UO'!AD73</f>
        <v>0</v>
      </c>
      <c r="O72" s="95">
        <f>'01-Mapa de riesgo-UO'!AI73</f>
        <v>0</v>
      </c>
      <c r="P72" s="95">
        <f>'01-Mapa de riesgo-UO'!AM73</f>
        <v>0</v>
      </c>
      <c r="Q72" s="540"/>
      <c r="R72" s="545"/>
      <c r="S72" s="545"/>
      <c r="T72" s="152">
        <f>'01-Mapa de riesgo-UO'!AT73</f>
        <v>0</v>
      </c>
      <c r="U72" s="152">
        <f>'01-Mapa de riesgo-UO'!AU73</f>
        <v>0</v>
      </c>
      <c r="V72" s="152">
        <f>IF(T72="COMPARTIR",'01-Mapa de riesgo-UO'!AW73, IF(T72=0, 0,$H$6))</f>
        <v>0</v>
      </c>
      <c r="W72" s="147"/>
      <c r="X72" s="147"/>
      <c r="Y72" s="147"/>
      <c r="Z72" s="147"/>
      <c r="AA72" s="548"/>
    </row>
    <row r="73" spans="1:27" ht="62.45" customHeight="1" x14ac:dyDescent="0.2">
      <c r="A73" s="551">
        <v>22</v>
      </c>
      <c r="B73" s="552">
        <f>'01-Mapa de riesgo-UO'!B74</f>
        <v>0</v>
      </c>
      <c r="C73" s="553">
        <f>'01-Mapa de riesgo-UO'!G74</f>
        <v>0</v>
      </c>
      <c r="D73" s="553">
        <f>'01-Mapa de riesgo-UO'!H74</f>
        <v>0</v>
      </c>
      <c r="E73" s="553">
        <f>'01-Mapa de riesgo-UO'!I74</f>
        <v>0</v>
      </c>
      <c r="F73" s="93">
        <f>'01-Mapa de riesgo-UO'!F74</f>
        <v>0</v>
      </c>
      <c r="G73" s="553">
        <f>'01-Mapa de riesgo-UO'!J74</f>
        <v>0</v>
      </c>
      <c r="H73" s="501" t="str">
        <f>'01-Mapa de riesgo-UO'!AQ74</f>
        <v>LEVE</v>
      </c>
      <c r="I73" s="554">
        <f>'01-Mapa de riesgo-UO'!AR74</f>
        <v>0</v>
      </c>
      <c r="J73" s="555"/>
      <c r="K73" s="546"/>
      <c r="L73" s="94">
        <f>IF('01-Mapa de riesgo-UO'!P74="No existen", "No existe control para el riesgo",'01-Mapa de riesgo-UO'!T74)</f>
        <v>0</v>
      </c>
      <c r="M73" s="94">
        <f>'01-Mapa de riesgo-UO'!Y74</f>
        <v>0</v>
      </c>
      <c r="N73" s="94">
        <f>'01-Mapa de riesgo-UO'!AD74</f>
        <v>0</v>
      </c>
      <c r="O73" s="95">
        <f>'01-Mapa de riesgo-UO'!AI74</f>
        <v>0</v>
      </c>
      <c r="P73" s="95">
        <f>'01-Mapa de riesgo-UO'!AM74</f>
        <v>0</v>
      </c>
      <c r="Q73" s="543" t="e">
        <f>'01-Mapa de riesgo-UO'!AO74</f>
        <v>#DIV/0!</v>
      </c>
      <c r="R73" s="545"/>
      <c r="S73" s="545"/>
      <c r="T73" s="152">
        <f>'01-Mapa de riesgo-UO'!AT74</f>
        <v>0</v>
      </c>
      <c r="U73" s="152">
        <f>'01-Mapa de riesgo-UO'!AU74</f>
        <v>0</v>
      </c>
      <c r="V73" s="152">
        <f>IF(T73="COMPARTIR",'01-Mapa de riesgo-UO'!AW74, IF(T73=0, 0,$H$6))</f>
        <v>0</v>
      </c>
      <c r="W73" s="147"/>
      <c r="X73" s="147"/>
      <c r="Y73" s="147"/>
      <c r="Z73" s="147"/>
      <c r="AA73" s="547"/>
    </row>
    <row r="74" spans="1:27" ht="62.45" customHeight="1" x14ac:dyDescent="0.2">
      <c r="A74" s="551"/>
      <c r="B74" s="552"/>
      <c r="C74" s="553"/>
      <c r="D74" s="553"/>
      <c r="E74" s="553"/>
      <c r="F74" s="93">
        <f>'01-Mapa de riesgo-UO'!F75</f>
        <v>0</v>
      </c>
      <c r="G74" s="553"/>
      <c r="H74" s="501"/>
      <c r="I74" s="553"/>
      <c r="J74" s="556"/>
      <c r="K74" s="546"/>
      <c r="L74" s="94">
        <f>IF('01-Mapa de riesgo-UO'!P75="No existen", "No existe control para el riesgo",'01-Mapa de riesgo-UO'!T75)</f>
        <v>0</v>
      </c>
      <c r="M74" s="94">
        <f>'01-Mapa de riesgo-UO'!Y75</f>
        <v>0</v>
      </c>
      <c r="N74" s="94">
        <f>'01-Mapa de riesgo-UO'!AD75</f>
        <v>0</v>
      </c>
      <c r="O74" s="95">
        <f>'01-Mapa de riesgo-UO'!AI75</f>
        <v>0</v>
      </c>
      <c r="P74" s="95">
        <f>'01-Mapa de riesgo-UO'!AM75</f>
        <v>0</v>
      </c>
      <c r="Q74" s="539"/>
      <c r="R74" s="545"/>
      <c r="S74" s="545"/>
      <c r="T74" s="152">
        <f>'01-Mapa de riesgo-UO'!AT75</f>
        <v>0</v>
      </c>
      <c r="U74" s="152">
        <f>'01-Mapa de riesgo-UO'!AU75</f>
        <v>0</v>
      </c>
      <c r="V74" s="152">
        <f>IF(T74="COMPARTIR",'01-Mapa de riesgo-UO'!AW75, IF(T74=0, 0,$H$6))</f>
        <v>0</v>
      </c>
      <c r="W74" s="147"/>
      <c r="X74" s="147"/>
      <c r="Y74" s="147"/>
      <c r="Z74" s="147"/>
      <c r="AA74" s="548"/>
    </row>
    <row r="75" spans="1:27" ht="62.45" customHeight="1" thickBot="1" x14ac:dyDescent="0.25">
      <c r="A75" s="557"/>
      <c r="B75" s="558"/>
      <c r="C75" s="559"/>
      <c r="D75" s="559"/>
      <c r="E75" s="559"/>
      <c r="F75" s="153">
        <f>'01-Mapa de riesgo-UO'!F76</f>
        <v>0</v>
      </c>
      <c r="G75" s="559"/>
      <c r="H75" s="533"/>
      <c r="I75" s="559"/>
      <c r="J75" s="560"/>
      <c r="K75" s="561"/>
      <c r="L75" s="154">
        <f>IF('01-Mapa de riesgo-UO'!P76="No existen", "No existe control para el riesgo",'01-Mapa de riesgo-UO'!T76)</f>
        <v>0</v>
      </c>
      <c r="M75" s="154">
        <f>'01-Mapa de riesgo-UO'!Y76</f>
        <v>0</v>
      </c>
      <c r="N75" s="154">
        <f>'01-Mapa de riesgo-UO'!AD76</f>
        <v>0</v>
      </c>
      <c r="O75" s="272">
        <f>'01-Mapa de riesgo-UO'!AI76</f>
        <v>0</v>
      </c>
      <c r="P75" s="272">
        <f>'01-Mapa de riesgo-UO'!AM76</f>
        <v>0</v>
      </c>
      <c r="Q75" s="544"/>
      <c r="R75" s="550"/>
      <c r="S75" s="550"/>
      <c r="T75" s="155">
        <f>'01-Mapa de riesgo-UO'!AT76</f>
        <v>0</v>
      </c>
      <c r="U75" s="155">
        <f>'01-Mapa de riesgo-UO'!AU76</f>
        <v>0</v>
      </c>
      <c r="V75" s="155">
        <f>IF(T75="COMPARTIR",'01-Mapa de riesgo-UO'!AW76, IF(T75=0, 0,$H$6))</f>
        <v>0</v>
      </c>
      <c r="W75" s="156"/>
      <c r="X75" s="156"/>
      <c r="Y75" s="156"/>
      <c r="Z75" s="156"/>
      <c r="AA75" s="549"/>
    </row>
    <row r="76" spans="1:27" x14ac:dyDescent="0.2">
      <c r="A76" s="21"/>
      <c r="B76" s="21"/>
      <c r="C76" s="22"/>
      <c r="D76" s="22"/>
      <c r="E76" s="22"/>
      <c r="F76" s="22"/>
      <c r="G76" s="22"/>
      <c r="H76" s="22"/>
      <c r="I76" s="21"/>
      <c r="J76" s="21"/>
      <c r="K76" s="21"/>
      <c r="L76" s="21"/>
      <c r="M76" s="21"/>
      <c r="N76" s="21"/>
      <c r="O76" s="21"/>
      <c r="P76" s="21"/>
      <c r="Q76" s="538"/>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538"/>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538"/>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538"/>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538"/>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538"/>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538"/>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538"/>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538"/>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539" t="e">
        <f>'01-Mapa de riesgo-UO'!#REF!</f>
        <v>#REF!</v>
      </c>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539"/>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540"/>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A115" s="21"/>
      <c r="B115" s="21"/>
      <c r="C115" s="22"/>
      <c r="D115" s="22"/>
      <c r="E115" s="22"/>
      <c r="F115" s="22"/>
      <c r="G115" s="22"/>
      <c r="H115" s="22"/>
      <c r="I115" s="21"/>
      <c r="J115" s="21"/>
      <c r="K115" s="21"/>
      <c r="L115" s="21"/>
      <c r="M115" s="21"/>
      <c r="N115" s="21"/>
      <c r="O115" s="21"/>
      <c r="P115" s="21"/>
      <c r="Q115" s="21"/>
      <c r="R115" s="21"/>
      <c r="S115" s="21"/>
      <c r="T115" s="21"/>
      <c r="U115" s="21"/>
      <c r="V115" s="21"/>
      <c r="W115" s="21"/>
      <c r="X115" s="21"/>
      <c r="Y115" s="21"/>
      <c r="Z115" s="21"/>
      <c r="AA115" s="21"/>
    </row>
    <row r="116" spans="1:27" x14ac:dyDescent="0.2">
      <c r="A116" s="21"/>
      <c r="B116" s="21"/>
      <c r="C116" s="22"/>
      <c r="D116" s="22"/>
      <c r="E116" s="22"/>
      <c r="F116" s="22"/>
      <c r="G116" s="22"/>
      <c r="H116" s="22"/>
      <c r="I116" s="21"/>
      <c r="J116" s="21"/>
      <c r="K116" s="21"/>
      <c r="L116" s="21"/>
      <c r="M116" s="21"/>
      <c r="N116" s="21"/>
      <c r="O116" s="21"/>
      <c r="P116" s="21"/>
      <c r="Q116" s="21"/>
      <c r="R116" s="21"/>
      <c r="S116" s="21"/>
      <c r="T116" s="21"/>
      <c r="U116" s="21"/>
      <c r="V116" s="21"/>
      <c r="W116" s="21"/>
      <c r="X116" s="21"/>
      <c r="Y116" s="21"/>
      <c r="Z116" s="21"/>
      <c r="AA116" s="21"/>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21" spans="1:27" x14ac:dyDescent="0.2">
      <c r="E121" s="22"/>
      <c r="F121" s="22"/>
      <c r="G121" s="22"/>
      <c r="H121" s="22"/>
    </row>
    <row r="122" spans="1:27" x14ac:dyDescent="0.2">
      <c r="E122" s="22"/>
      <c r="F122" s="22"/>
      <c r="G122" s="22"/>
      <c r="H122" s="22"/>
    </row>
    <row r="1048453" spans="21:25" ht="24" x14ac:dyDescent="0.2">
      <c r="U1048453" s="3" t="s">
        <v>336</v>
      </c>
      <c r="V1048453" s="3" t="s">
        <v>337</v>
      </c>
      <c r="W1048453" s="3" t="s">
        <v>327</v>
      </c>
      <c r="X1048453" s="3" t="s">
        <v>328</v>
      </c>
    </row>
    <row r="1048454" spans="21:25" ht="36" x14ac:dyDescent="0.2">
      <c r="U1048454" s="3" t="s">
        <v>337</v>
      </c>
      <c r="V1048454" s="3" t="s">
        <v>338</v>
      </c>
      <c r="W1048454" s="3" t="s">
        <v>334</v>
      </c>
      <c r="X1048454" s="3" t="s">
        <v>339</v>
      </c>
    </row>
    <row r="1048455" spans="21:25" ht="24" x14ac:dyDescent="0.2">
      <c r="U1048455" s="3" t="s">
        <v>327</v>
      </c>
      <c r="V1048455" s="3" t="s">
        <v>340</v>
      </c>
    </row>
    <row r="1048456" spans="21:25" x14ac:dyDescent="0.2">
      <c r="U1048456" s="3" t="s">
        <v>328</v>
      </c>
    </row>
    <row r="1048462" spans="21:25" x14ac:dyDescent="0.2">
      <c r="U1048462" s="3" t="s">
        <v>91</v>
      </c>
      <c r="V1048462" s="3" t="s">
        <v>94</v>
      </c>
      <c r="W1048462" s="3" t="s">
        <v>92</v>
      </c>
      <c r="X1048462" s="3" t="s">
        <v>95</v>
      </c>
      <c r="Y1048462" s="3" t="s">
        <v>93</v>
      </c>
    </row>
    <row r="1048463" spans="21:25" ht="24" x14ac:dyDescent="0.2">
      <c r="V1048463" s="3" t="s">
        <v>337</v>
      </c>
      <c r="W1048463" s="3" t="s">
        <v>337</v>
      </c>
      <c r="X1048463" s="3" t="s">
        <v>337</v>
      </c>
      <c r="Y1048463" s="3" t="s">
        <v>337</v>
      </c>
    </row>
    <row r="1048464" spans="21:25" ht="24" x14ac:dyDescent="0.2">
      <c r="V1048464" s="3" t="s">
        <v>327</v>
      </c>
      <c r="W1048464" s="3" t="s">
        <v>327</v>
      </c>
      <c r="X1048464" s="3" t="s">
        <v>327</v>
      </c>
      <c r="Y1048464" s="3" t="s">
        <v>327</v>
      </c>
    </row>
    <row r="1048465" spans="6:25" ht="24" x14ac:dyDescent="0.2">
      <c r="V1048465" s="3" t="s">
        <v>328</v>
      </c>
      <c r="W1048465" s="3" t="s">
        <v>328</v>
      </c>
      <c r="X1048465" s="3" t="s">
        <v>328</v>
      </c>
      <c r="Y1048465" s="3" t="s">
        <v>328</v>
      </c>
    </row>
    <row r="1048467" spans="6:25" x14ac:dyDescent="0.2">
      <c r="F1048467" s="4" t="s">
        <v>90</v>
      </c>
      <c r="G1048467" s="4" t="s">
        <v>89</v>
      </c>
      <c r="H1048467" s="4" t="s">
        <v>88</v>
      </c>
    </row>
    <row r="1048468" spans="6:25" x14ac:dyDescent="0.2">
      <c r="F1048468" s="4" t="s">
        <v>320</v>
      </c>
      <c r="G1048468" s="4" t="s">
        <v>320</v>
      </c>
      <c r="H1048468" s="4" t="s">
        <v>322</v>
      </c>
    </row>
    <row r="1048469" spans="6:25" x14ac:dyDescent="0.2">
      <c r="G1048469" s="4" t="s">
        <v>321</v>
      </c>
      <c r="H1048469" s="4" t="s">
        <v>323</v>
      </c>
    </row>
  </sheetData>
  <sheetProtection algorithmName="SHA-512" hashValue="f2sx+vD8r3Vu8nDDAI+1SQLyrXfC0LU4TQHxiPuH/vwsmGLyuaSfDExiFo1rCPvvd120lZNxsMzYc13fk224uA==" saltValue="ogRBMNkTNR129iaJD+RUnQ==" spinCount="100000" sheet="1" formatRows="0" insertRows="0" deleteRows="0" selectLockedCells="1"/>
  <dataConsolidate/>
  <mergeCells count="356">
    <mergeCell ref="G10:G12"/>
    <mergeCell ref="H10:H12"/>
    <mergeCell ref="E19:E21"/>
    <mergeCell ref="G19:G21"/>
    <mergeCell ref="H19:H21"/>
    <mergeCell ref="A19:A21"/>
    <mergeCell ref="C19:C21"/>
    <mergeCell ref="D19:D21"/>
    <mergeCell ref="G13:G15"/>
    <mergeCell ref="A16:A18"/>
    <mergeCell ref="C16:C18"/>
    <mergeCell ref="D16:D18"/>
    <mergeCell ref="E16:E18"/>
    <mergeCell ref="G16:G18"/>
    <mergeCell ref="H16:H18"/>
    <mergeCell ref="A10:A12"/>
    <mergeCell ref="C10:C12"/>
    <mergeCell ref="D10:D12"/>
    <mergeCell ref="E10:E12"/>
    <mergeCell ref="B10:B12"/>
    <mergeCell ref="B13:B15"/>
    <mergeCell ref="B16:B18"/>
    <mergeCell ref="AB14:AB15"/>
    <mergeCell ref="R9:S9"/>
    <mergeCell ref="R10:S10"/>
    <mergeCell ref="R12:S12"/>
    <mergeCell ref="R13:S13"/>
    <mergeCell ref="R14:S14"/>
    <mergeCell ref="R15:S15"/>
    <mergeCell ref="H8:H9"/>
    <mergeCell ref="AA8:AA9"/>
    <mergeCell ref="I8:K8"/>
    <mergeCell ref="L8:S8"/>
    <mergeCell ref="AA10:AA12"/>
    <mergeCell ref="W9:X9"/>
    <mergeCell ref="J10:J12"/>
    <mergeCell ref="J13:J15"/>
    <mergeCell ref="K13:K15"/>
    <mergeCell ref="K10:K12"/>
    <mergeCell ref="H13:H15"/>
    <mergeCell ref="I13:I15"/>
    <mergeCell ref="I10:I12"/>
    <mergeCell ref="Q10:Q12"/>
    <mergeCell ref="Q13:Q15"/>
    <mergeCell ref="R11:S11"/>
    <mergeCell ref="A25:A27"/>
    <mergeCell ref="B25:B27"/>
    <mergeCell ref="C25:C27"/>
    <mergeCell ref="D25:D27"/>
    <mergeCell ref="E25:E27"/>
    <mergeCell ref="G25:G27"/>
    <mergeCell ref="A28:A30"/>
    <mergeCell ref="B28:B30"/>
    <mergeCell ref="E13:E15"/>
    <mergeCell ref="A22:A24"/>
    <mergeCell ref="C22:C24"/>
    <mergeCell ref="D22:D24"/>
    <mergeCell ref="E22:E24"/>
    <mergeCell ref="G22:G24"/>
    <mergeCell ref="B22:B24"/>
    <mergeCell ref="B19:B21"/>
    <mergeCell ref="A13:A15"/>
    <mergeCell ref="C13:C15"/>
    <mergeCell ref="D13:D15"/>
    <mergeCell ref="R25:S25"/>
    <mergeCell ref="AA25:AA27"/>
    <mergeCell ref="R26:S26"/>
    <mergeCell ref="R27:S27"/>
    <mergeCell ref="AA28:AA30"/>
    <mergeCell ref="C28:C30"/>
    <mergeCell ref="D28:D30"/>
    <mergeCell ref="E28:E30"/>
    <mergeCell ref="G28:G30"/>
    <mergeCell ref="J28:J30"/>
    <mergeCell ref="K28:K30"/>
    <mergeCell ref="R28:S28"/>
    <mergeCell ref="R29:S29"/>
    <mergeCell ref="H25:H27"/>
    <mergeCell ref="I25:I27"/>
    <mergeCell ref="J25:J27"/>
    <mergeCell ref="K25:K27"/>
    <mergeCell ref="H28:H30"/>
    <mergeCell ref="I28:I30"/>
    <mergeCell ref="R30:S30"/>
    <mergeCell ref="AA16:AA18"/>
    <mergeCell ref="AA13:AA15"/>
    <mergeCell ref="AA19:AA21"/>
    <mergeCell ref="R19:S19"/>
    <mergeCell ref="R20:S20"/>
    <mergeCell ref="R21:S21"/>
    <mergeCell ref="R22:S22"/>
    <mergeCell ref="AA22:AA24"/>
    <mergeCell ref="R23:S23"/>
    <mergeCell ref="R24:S24"/>
    <mergeCell ref="K16:K18"/>
    <mergeCell ref="K19:K21"/>
    <mergeCell ref="I19:I21"/>
    <mergeCell ref="H22:H24"/>
    <mergeCell ref="I22:I24"/>
    <mergeCell ref="J22:J24"/>
    <mergeCell ref="K22:K24"/>
    <mergeCell ref="J19:J21"/>
    <mergeCell ref="J16:J18"/>
    <mergeCell ref="I16:I18"/>
    <mergeCell ref="C2:Y2"/>
    <mergeCell ref="C3:Y3"/>
    <mergeCell ref="C4:Y4"/>
    <mergeCell ref="X6:Y6"/>
    <mergeCell ref="R6:W6"/>
    <mergeCell ref="L6:P6"/>
    <mergeCell ref="H6:K6"/>
    <mergeCell ref="T8:Z8"/>
    <mergeCell ref="A5:AA5"/>
    <mergeCell ref="A6:B6"/>
    <mergeCell ref="C6:D6"/>
    <mergeCell ref="E6:G6"/>
    <mergeCell ref="A7:AA7"/>
    <mergeCell ref="A8:A9"/>
    <mergeCell ref="B8:B9"/>
    <mergeCell ref="C8:G8"/>
    <mergeCell ref="Z6:AA6"/>
    <mergeCell ref="A31:A33"/>
    <mergeCell ref="B31:B33"/>
    <mergeCell ref="C31:C33"/>
    <mergeCell ref="D31:D33"/>
    <mergeCell ref="E31:E33"/>
    <mergeCell ref="G31:G33"/>
    <mergeCell ref="H31:H33"/>
    <mergeCell ref="I31:I33"/>
    <mergeCell ref="J31:J33"/>
    <mergeCell ref="A34:A36"/>
    <mergeCell ref="B34:B36"/>
    <mergeCell ref="C34:C36"/>
    <mergeCell ref="D34:D36"/>
    <mergeCell ref="E34:E36"/>
    <mergeCell ref="G34:G36"/>
    <mergeCell ref="H34:H36"/>
    <mergeCell ref="I34:I36"/>
    <mergeCell ref="J34:J36"/>
    <mergeCell ref="A37:A39"/>
    <mergeCell ref="B37:B39"/>
    <mergeCell ref="C37:C39"/>
    <mergeCell ref="D37:D39"/>
    <mergeCell ref="E37:E39"/>
    <mergeCell ref="G37:G39"/>
    <mergeCell ref="H37:H39"/>
    <mergeCell ref="I37:I39"/>
    <mergeCell ref="J37:J39"/>
    <mergeCell ref="AA31:AA33"/>
    <mergeCell ref="R32:S32"/>
    <mergeCell ref="R33:S33"/>
    <mergeCell ref="K34:K36"/>
    <mergeCell ref="R34:S34"/>
    <mergeCell ref="AA34:AA36"/>
    <mergeCell ref="R35:S35"/>
    <mergeCell ref="R36:S36"/>
    <mergeCell ref="K40:K42"/>
    <mergeCell ref="R40:S40"/>
    <mergeCell ref="AA40:AA42"/>
    <mergeCell ref="R41:S41"/>
    <mergeCell ref="R42:S42"/>
    <mergeCell ref="K37:K39"/>
    <mergeCell ref="R38:S38"/>
    <mergeCell ref="R39:S39"/>
    <mergeCell ref="R37:S37"/>
    <mergeCell ref="AA37:AA39"/>
    <mergeCell ref="K31:K33"/>
    <mergeCell ref="R31:S31"/>
    <mergeCell ref="A40:A42"/>
    <mergeCell ref="B40:B42"/>
    <mergeCell ref="C40:C42"/>
    <mergeCell ref="D40:D42"/>
    <mergeCell ref="E40:E42"/>
    <mergeCell ref="G40:G42"/>
    <mergeCell ref="H40:H42"/>
    <mergeCell ref="I40:I42"/>
    <mergeCell ref="J40:J42"/>
    <mergeCell ref="A43:A45"/>
    <mergeCell ref="B43:B45"/>
    <mergeCell ref="C43:C45"/>
    <mergeCell ref="D43:D45"/>
    <mergeCell ref="E43:E45"/>
    <mergeCell ref="G43:G45"/>
    <mergeCell ref="H43:H45"/>
    <mergeCell ref="I43:I45"/>
    <mergeCell ref="J43:J45"/>
    <mergeCell ref="R49:S49"/>
    <mergeCell ref="AA49:AA51"/>
    <mergeCell ref="R50:S50"/>
    <mergeCell ref="R51:S51"/>
    <mergeCell ref="A46:A48"/>
    <mergeCell ref="B46:B48"/>
    <mergeCell ref="C46:C48"/>
    <mergeCell ref="D46:D48"/>
    <mergeCell ref="E46:E48"/>
    <mergeCell ref="G46:G48"/>
    <mergeCell ref="H46:H48"/>
    <mergeCell ref="I46:I48"/>
    <mergeCell ref="J46:J48"/>
    <mergeCell ref="Q49:Q51"/>
    <mergeCell ref="K43:K45"/>
    <mergeCell ref="R43:S43"/>
    <mergeCell ref="AA43:AA45"/>
    <mergeCell ref="R44:S44"/>
    <mergeCell ref="R45:S45"/>
    <mergeCell ref="K46:K48"/>
    <mergeCell ref="R46:S46"/>
    <mergeCell ref="AA46:AA48"/>
    <mergeCell ref="R47:S47"/>
    <mergeCell ref="R48:S48"/>
    <mergeCell ref="Q43:Q45"/>
    <mergeCell ref="Q46:Q48"/>
    <mergeCell ref="K52:K54"/>
    <mergeCell ref="R52:S52"/>
    <mergeCell ref="AA52:AA54"/>
    <mergeCell ref="R53:S53"/>
    <mergeCell ref="R54:S54"/>
    <mergeCell ref="A49:A51"/>
    <mergeCell ref="B49:B51"/>
    <mergeCell ref="C49:C51"/>
    <mergeCell ref="D49:D51"/>
    <mergeCell ref="E49:E51"/>
    <mergeCell ref="A52:A54"/>
    <mergeCell ref="B52:B54"/>
    <mergeCell ref="C52:C54"/>
    <mergeCell ref="D52:D54"/>
    <mergeCell ref="E52:E54"/>
    <mergeCell ref="G52:G54"/>
    <mergeCell ref="H52:H54"/>
    <mergeCell ref="I52:I54"/>
    <mergeCell ref="J52:J54"/>
    <mergeCell ref="G49:G51"/>
    <mergeCell ref="H49:H51"/>
    <mergeCell ref="I49:I51"/>
    <mergeCell ref="J49:J51"/>
    <mergeCell ref="K49:K51"/>
    <mergeCell ref="A55:A57"/>
    <mergeCell ref="B55:B57"/>
    <mergeCell ref="C55:C57"/>
    <mergeCell ref="D55:D57"/>
    <mergeCell ref="E55:E57"/>
    <mergeCell ref="G55:G57"/>
    <mergeCell ref="H55:H57"/>
    <mergeCell ref="I55:I57"/>
    <mergeCell ref="J55:J57"/>
    <mergeCell ref="AA61:AA63"/>
    <mergeCell ref="R62:S62"/>
    <mergeCell ref="R63:S63"/>
    <mergeCell ref="A58:A60"/>
    <mergeCell ref="B58:B60"/>
    <mergeCell ref="C58:C60"/>
    <mergeCell ref="D58:D60"/>
    <mergeCell ref="E58:E60"/>
    <mergeCell ref="G58:G60"/>
    <mergeCell ref="H58:H60"/>
    <mergeCell ref="I58:I60"/>
    <mergeCell ref="J58:J60"/>
    <mergeCell ref="K55:K57"/>
    <mergeCell ref="R55:S55"/>
    <mergeCell ref="AA55:AA57"/>
    <mergeCell ref="R56:S56"/>
    <mergeCell ref="R57:S57"/>
    <mergeCell ref="K58:K60"/>
    <mergeCell ref="R58:S58"/>
    <mergeCell ref="AA58:AA60"/>
    <mergeCell ref="R59:S59"/>
    <mergeCell ref="R60:S60"/>
    <mergeCell ref="K64:K66"/>
    <mergeCell ref="R64:S64"/>
    <mergeCell ref="AA64:AA66"/>
    <mergeCell ref="R65:S65"/>
    <mergeCell ref="R66:S66"/>
    <mergeCell ref="A61:A63"/>
    <mergeCell ref="B61:B63"/>
    <mergeCell ref="C61:C63"/>
    <mergeCell ref="D61:D63"/>
    <mergeCell ref="E61:E63"/>
    <mergeCell ref="A64:A66"/>
    <mergeCell ref="B64:B66"/>
    <mergeCell ref="C64:C66"/>
    <mergeCell ref="D64:D66"/>
    <mergeCell ref="E64:E66"/>
    <mergeCell ref="G64:G66"/>
    <mergeCell ref="H64:H66"/>
    <mergeCell ref="I64:I66"/>
    <mergeCell ref="J64:J66"/>
    <mergeCell ref="G61:G63"/>
    <mergeCell ref="H61:H63"/>
    <mergeCell ref="I61:I63"/>
    <mergeCell ref="J61:J63"/>
    <mergeCell ref="K61:K63"/>
    <mergeCell ref="A67:A69"/>
    <mergeCell ref="B67:B69"/>
    <mergeCell ref="C67:C69"/>
    <mergeCell ref="D67:D69"/>
    <mergeCell ref="E67:E69"/>
    <mergeCell ref="G67:G69"/>
    <mergeCell ref="H67:H69"/>
    <mergeCell ref="I67:I69"/>
    <mergeCell ref="J67:J69"/>
    <mergeCell ref="AA73:AA75"/>
    <mergeCell ref="R74:S74"/>
    <mergeCell ref="R75:S75"/>
    <mergeCell ref="A70:A72"/>
    <mergeCell ref="B70:B72"/>
    <mergeCell ref="C70:C72"/>
    <mergeCell ref="D70:D72"/>
    <mergeCell ref="E70:E72"/>
    <mergeCell ref="G70:G72"/>
    <mergeCell ref="H70:H72"/>
    <mergeCell ref="I70:I72"/>
    <mergeCell ref="J70:J72"/>
    <mergeCell ref="A73:A75"/>
    <mergeCell ref="B73:B75"/>
    <mergeCell ref="C73:C75"/>
    <mergeCell ref="D73:D75"/>
    <mergeCell ref="E73:E75"/>
    <mergeCell ref="G73:G75"/>
    <mergeCell ref="H73:H75"/>
    <mergeCell ref="I73:I75"/>
    <mergeCell ref="J73:J75"/>
    <mergeCell ref="K73:K75"/>
    <mergeCell ref="K67:K69"/>
    <mergeCell ref="R67:S67"/>
    <mergeCell ref="AA67:AA69"/>
    <mergeCell ref="R68:S68"/>
    <mergeCell ref="R69:S69"/>
    <mergeCell ref="K70:K72"/>
    <mergeCell ref="R70:S70"/>
    <mergeCell ref="AA70:AA72"/>
    <mergeCell ref="R71:S71"/>
    <mergeCell ref="R72:S72"/>
    <mergeCell ref="Q79:Q81"/>
    <mergeCell ref="Q82:Q84"/>
    <mergeCell ref="Q85:Q87"/>
    <mergeCell ref="Y9:Z9"/>
    <mergeCell ref="Q52:Q54"/>
    <mergeCell ref="Q55:Q57"/>
    <mergeCell ref="Q58:Q60"/>
    <mergeCell ref="Q61:Q63"/>
    <mergeCell ref="Q64:Q66"/>
    <mergeCell ref="Q67:Q69"/>
    <mergeCell ref="Q70:Q72"/>
    <mergeCell ref="Q73:Q75"/>
    <mergeCell ref="Q76:Q78"/>
    <mergeCell ref="Q16:Q18"/>
    <mergeCell ref="Q19:Q21"/>
    <mergeCell ref="Q22:Q24"/>
    <mergeCell ref="Q25:Q27"/>
    <mergeCell ref="Q28:Q30"/>
    <mergeCell ref="Q31:Q33"/>
    <mergeCell ref="Q34:Q36"/>
    <mergeCell ref="Q37:Q39"/>
    <mergeCell ref="Q40:Q42"/>
    <mergeCell ref="R73:S73"/>
    <mergeCell ref="R61:S61"/>
  </mergeCells>
  <phoneticPr fontId="4" type="noConversion"/>
  <conditionalFormatting sqref="H10:H75">
    <cfRule type="cellIs" dxfId="146" priority="204" stopIfTrue="1" operator="equal">
      <formula>1</formula>
    </cfRule>
    <cfRule type="cellIs" dxfId="145" priority="205" stopIfTrue="1" operator="between">
      <formula>1.9</formula>
      <formula>3.1</formula>
    </cfRule>
    <cfRule type="cellIs" dxfId="144" priority="206" stopIfTrue="1" operator="equal">
      <formula>4</formula>
    </cfRule>
  </conditionalFormatting>
  <conditionalFormatting sqref="H10:H75">
    <cfRule type="cellIs" dxfId="143" priority="195" operator="equal">
      <formula>"LEVE"</formula>
    </cfRule>
    <cfRule type="cellIs" dxfId="142" priority="196" operator="equal">
      <formula>"MODERADO"</formula>
    </cfRule>
    <cfRule type="cellIs" dxfId="141" priority="197" operator="equal">
      <formula>"GRAVE"</formula>
    </cfRule>
  </conditionalFormatting>
  <conditionalFormatting sqref="AA10:AA12 AA31:AA75">
    <cfRule type="containsText" dxfId="140" priority="188" operator="containsText" text="CONTINUA LA ACCIÓN ANTERIOR">
      <formula>NOT(ISERROR(SEARCH("CONTINUA LA ACCIÓN ANTERIOR",AA10)))</formula>
    </cfRule>
    <cfRule type="containsText" dxfId="139" priority="189" operator="containsText" text="REQUIERE NUEVA ACCIÓN">
      <formula>NOT(ISERROR(SEARCH("REQUIERE NUEVA ACCIÓN",AA10)))</formula>
    </cfRule>
    <cfRule type="containsText" dxfId="138" priority="190" operator="containsText" text="RIESGO CONTROLADO">
      <formula>NOT(ISERROR(SEARCH("RIESGO CONTROLADO",AA10)))</formula>
    </cfRule>
  </conditionalFormatting>
  <conditionalFormatting sqref="Y31:Y75">
    <cfRule type="beginsWith" dxfId="137" priority="181" operator="beginsWith" text="No eficaz">
      <formula>LEFT(Y31,LEN("No eficaz"))="No eficaz"</formula>
    </cfRule>
  </conditionalFormatting>
  <conditionalFormatting sqref="Y31:Y75">
    <cfRule type="beginsWith" dxfId="136" priority="177" operator="beginsWith" text="Eficaz">
      <formula>LEFT(Y31,LEN("Eficaz"))="Eficaz"</formula>
    </cfRule>
  </conditionalFormatting>
  <conditionalFormatting sqref="U10:U75">
    <cfRule type="expression" dxfId="135" priority="176">
      <formula>T10="ASUMIR"</formula>
    </cfRule>
  </conditionalFormatting>
  <conditionalFormatting sqref="V10:V75">
    <cfRule type="expression" dxfId="134" priority="175">
      <formula>T10="ASUMIR"</formula>
    </cfRule>
  </conditionalFormatting>
  <conditionalFormatting sqref="W13:W18 W31:W75">
    <cfRule type="expression" dxfId="133" priority="174">
      <formula>T13="ASUMIR"</formula>
    </cfRule>
  </conditionalFormatting>
  <conditionalFormatting sqref="Y31:Y75">
    <cfRule type="expression" dxfId="132" priority="172">
      <formula>T31="ASUMIR"</formula>
    </cfRule>
  </conditionalFormatting>
  <conditionalFormatting sqref="X31:X75">
    <cfRule type="expression" dxfId="131" priority="165">
      <formula>T31="ASUMIR"</formula>
    </cfRule>
  </conditionalFormatting>
  <conditionalFormatting sqref="Z31:Z75">
    <cfRule type="expression" dxfId="130" priority="163">
      <formula>T31="ASUMIR"</formula>
    </cfRule>
  </conditionalFormatting>
  <conditionalFormatting sqref="O10:O75">
    <cfRule type="expression" dxfId="129" priority="162">
      <formula>$L$10="No existe control para el riesgo"</formula>
    </cfRule>
  </conditionalFormatting>
  <conditionalFormatting sqref="P10:Q10 P11:P75 Q13 Q16 Q19 Q22 Q25 Q28 Q31 Q34 Q37 Q40 Q43 Q46 Q49 Q52 Q55 Q58 Q61 Q64 Q67 Q70 Q73 Q76 Q79 Q82 Q85">
    <cfRule type="expression" dxfId="128" priority="161">
      <formula>$L$10="No existe control para el riesgo"</formula>
    </cfRule>
  </conditionalFormatting>
  <conditionalFormatting sqref="W13:W18 W31:W75">
    <cfRule type="cellIs" dxfId="127" priority="155" operator="equal">
      <formula>"NO_CUMPLIDA"</formula>
    </cfRule>
  </conditionalFormatting>
  <conditionalFormatting sqref="Z31">
    <cfRule type="expression" dxfId="126" priority="132">
      <formula>$W$31&lt;&gt;"CUMPLIMIENTO_TOTAL"</formula>
    </cfRule>
  </conditionalFormatting>
  <conditionalFormatting sqref="Z32">
    <cfRule type="expression" dxfId="125" priority="131">
      <formula>$W$32&lt;&gt;"CUMPLIMIENTO_TOTAL"</formula>
    </cfRule>
  </conditionalFormatting>
  <conditionalFormatting sqref="Z33">
    <cfRule type="expression" dxfId="124" priority="130">
      <formula>$W$33&lt;&gt;"CUMPLIMIENTO_TOTAL"</formula>
    </cfRule>
  </conditionalFormatting>
  <conditionalFormatting sqref="Z34">
    <cfRule type="expression" dxfId="123" priority="129">
      <formula>$W$34&lt;&gt;"CUMPLIMIENTO_TOTAL"</formula>
    </cfRule>
  </conditionalFormatting>
  <conditionalFormatting sqref="Z35">
    <cfRule type="expression" dxfId="122" priority="128">
      <formula>$W$35&lt;&gt;"CUMPLIMIENTO_TOTAL"</formula>
    </cfRule>
  </conditionalFormatting>
  <conditionalFormatting sqref="Z36">
    <cfRule type="expression" dxfId="121" priority="127">
      <formula>$W$36&lt;&gt;"CUMPLIMIENTO_TOTAL"</formula>
    </cfRule>
  </conditionalFormatting>
  <conditionalFormatting sqref="Z37">
    <cfRule type="expression" dxfId="120" priority="126">
      <formula>$W$37&lt;&gt;"CUMPLIMIENTO_TOTAL"</formula>
    </cfRule>
  </conditionalFormatting>
  <conditionalFormatting sqref="Z38">
    <cfRule type="expression" dxfId="119" priority="125">
      <formula>$W$38&lt;&gt;"CUMPLIMIENTO_TOTAL"</formula>
    </cfRule>
  </conditionalFormatting>
  <conditionalFormatting sqref="Z39">
    <cfRule type="expression" dxfId="118" priority="124">
      <formula>$W$39&lt;&gt;"CUMPLIMIENTO_TOTAL"</formula>
    </cfRule>
  </conditionalFormatting>
  <conditionalFormatting sqref="Z40">
    <cfRule type="expression" dxfId="117" priority="123">
      <formula>$W$40&lt;&gt;"CUMPLIMIENTO_TOTAL"</formula>
    </cfRule>
  </conditionalFormatting>
  <conditionalFormatting sqref="Z41">
    <cfRule type="expression" dxfId="116" priority="122">
      <formula>$W$41&lt;&gt;"CUMPLIMIENTO_TOTAL"</formula>
    </cfRule>
  </conditionalFormatting>
  <conditionalFormatting sqref="Z42">
    <cfRule type="expression" dxfId="115" priority="121">
      <formula>$W$42&lt;&gt;"CUMPLIMIENTO_TOTAL"</formula>
    </cfRule>
  </conditionalFormatting>
  <conditionalFormatting sqref="Z43">
    <cfRule type="expression" dxfId="114" priority="120">
      <formula>$W$43&lt;&gt;"CUMPLIMIENTO_TOTAL"</formula>
    </cfRule>
  </conditionalFormatting>
  <conditionalFormatting sqref="Z44">
    <cfRule type="expression" dxfId="113" priority="119">
      <formula>$W$44&lt;&gt;"CUMPLIMIENTO_TOTAL"</formula>
    </cfRule>
  </conditionalFormatting>
  <conditionalFormatting sqref="Z45">
    <cfRule type="expression" dxfId="112" priority="118">
      <formula>$W$45&lt;&gt;"CUMPLIMIENTO_TOTAL"</formula>
    </cfRule>
  </conditionalFormatting>
  <conditionalFormatting sqref="Z46">
    <cfRule type="expression" dxfId="111" priority="117">
      <formula>$W$46&lt;&gt;"CUMPLIMIENTO_TOTAL"</formula>
    </cfRule>
  </conditionalFormatting>
  <conditionalFormatting sqref="Z47">
    <cfRule type="expression" dxfId="110" priority="116">
      <formula>$W$47&lt;&gt;"CUMPLIMIENTO_TOTAL"</formula>
    </cfRule>
  </conditionalFormatting>
  <conditionalFormatting sqref="Z48">
    <cfRule type="expression" dxfId="109" priority="115">
      <formula>$W$48&lt;&gt;"CUMPLIMIENTO_TOTAL"</formula>
    </cfRule>
  </conditionalFormatting>
  <conditionalFormatting sqref="Z49">
    <cfRule type="expression" dxfId="108" priority="114">
      <formula>$W$49&lt;&gt;"CUMPLIMIENTO_TOTAL"</formula>
    </cfRule>
  </conditionalFormatting>
  <conditionalFormatting sqref="Z50">
    <cfRule type="expression" dxfId="107" priority="113">
      <formula>$W$50&lt;&gt;"CUMPLIMIENTO_TOTAL"</formula>
    </cfRule>
  </conditionalFormatting>
  <conditionalFormatting sqref="Z51">
    <cfRule type="expression" dxfId="106" priority="112">
      <formula>$W$51&lt;&gt;"CUMPLIMIENTO_TOTAL"</formula>
    </cfRule>
  </conditionalFormatting>
  <conditionalFormatting sqref="Z52">
    <cfRule type="expression" dxfId="105" priority="111">
      <formula>$W$52&lt;&gt;"CUMPLIMIENTO_TOTAL"</formula>
    </cfRule>
  </conditionalFormatting>
  <conditionalFormatting sqref="Z53">
    <cfRule type="expression" dxfId="104" priority="110">
      <formula>$W$53&lt;&gt;"CUMPLIMIENTO_TOTAL"</formula>
    </cfRule>
  </conditionalFormatting>
  <conditionalFormatting sqref="Z54">
    <cfRule type="expression" dxfId="103" priority="109">
      <formula>$W$54&lt;&gt;"CUMPLIMIENTO_TOTAL"</formula>
    </cfRule>
  </conditionalFormatting>
  <conditionalFormatting sqref="Z55">
    <cfRule type="expression" dxfId="102" priority="108">
      <formula>$W$55&lt;&gt;"CUMPLIMIENTO_TOTAL"</formula>
    </cfRule>
  </conditionalFormatting>
  <conditionalFormatting sqref="Z56">
    <cfRule type="expression" dxfId="101" priority="107">
      <formula>$W$56&lt;&gt;"CUMPLIMIENTO_TOTAL"</formula>
    </cfRule>
  </conditionalFormatting>
  <conditionalFormatting sqref="Z57">
    <cfRule type="expression" dxfId="100" priority="106">
      <formula>$W$57&lt;&gt;"CUMPLIMIENTO_TOTAL"</formula>
    </cfRule>
  </conditionalFormatting>
  <conditionalFormatting sqref="Z58">
    <cfRule type="expression" dxfId="99" priority="105">
      <formula>$W$58&lt;&gt;"CUMPLIMIENTO_TOTAL"</formula>
    </cfRule>
  </conditionalFormatting>
  <conditionalFormatting sqref="Z59">
    <cfRule type="expression" dxfId="98" priority="104">
      <formula>$W$59&lt;&gt;"CUMPLIMIENTO_TOTAL"</formula>
    </cfRule>
  </conditionalFormatting>
  <conditionalFormatting sqref="Z60">
    <cfRule type="expression" dxfId="97" priority="103">
      <formula>$W$60&lt;&gt;"CUMPLIMIENTO_TOTAL"</formula>
    </cfRule>
  </conditionalFormatting>
  <conditionalFormatting sqref="Z61">
    <cfRule type="expression" dxfId="96" priority="102">
      <formula>$W$61&lt;&gt;"CUMPLIMIENTO_TOTAL"</formula>
    </cfRule>
  </conditionalFormatting>
  <conditionalFormatting sqref="Z62">
    <cfRule type="expression" dxfId="95" priority="101">
      <formula>$W$62&lt;&gt;"CUMPLIMIENTO_TOTAL"</formula>
    </cfRule>
  </conditionalFormatting>
  <conditionalFormatting sqref="Z63">
    <cfRule type="expression" dxfId="94" priority="100">
      <formula>$W$63&lt;&gt;"CUMPLIMIENTO_TOTAL"</formula>
    </cfRule>
  </conditionalFormatting>
  <conditionalFormatting sqref="Z64">
    <cfRule type="expression" dxfId="93" priority="99">
      <formula>$W$64&lt;&gt;"CUMPLIMIENTO_TOTAL"</formula>
    </cfRule>
  </conditionalFormatting>
  <conditionalFormatting sqref="Z65">
    <cfRule type="expression" dxfId="92" priority="98">
      <formula>$W$65&lt;&gt;"CUMPLIMIENTO_TOTAL"</formula>
    </cfRule>
  </conditionalFormatting>
  <conditionalFormatting sqref="Z66">
    <cfRule type="expression" dxfId="91" priority="97">
      <formula>$W$66&lt;&gt;"CUMPLIMIENTO_TOTAL"</formula>
    </cfRule>
  </conditionalFormatting>
  <conditionalFormatting sqref="Z67">
    <cfRule type="expression" dxfId="90" priority="96">
      <formula>$W$67&lt;&gt;"CUMPLIMIENTO_TOTAL"</formula>
    </cfRule>
  </conditionalFormatting>
  <conditionalFormatting sqref="Z68">
    <cfRule type="expression" dxfId="89" priority="95">
      <formula>$W$68&lt;&gt;"CUMPLIMIENTO_TOTAL"</formula>
    </cfRule>
  </conditionalFormatting>
  <conditionalFormatting sqref="Z69">
    <cfRule type="expression" dxfId="88" priority="94">
      <formula>$W$69&lt;&gt;"CUMPLIMIENTO_TOTAL"</formula>
    </cfRule>
  </conditionalFormatting>
  <conditionalFormatting sqref="Z70">
    <cfRule type="expression" dxfId="87" priority="93">
      <formula>$W$70&lt;&gt;"CUMPLIMIENTO_TOTAL"</formula>
    </cfRule>
  </conditionalFormatting>
  <conditionalFormatting sqref="Z71">
    <cfRule type="expression" dxfId="86" priority="92">
      <formula>$W$71&lt;&gt;"CUMPLIMIENTO_TOTAL"</formula>
    </cfRule>
  </conditionalFormatting>
  <conditionalFormatting sqref="Z72">
    <cfRule type="expression" dxfId="85" priority="91">
      <formula>$W$72&lt;&gt;"CUMPLIMIENTO_TOTAL"</formula>
    </cfRule>
  </conditionalFormatting>
  <conditionalFormatting sqref="Z73">
    <cfRule type="expression" dxfId="84" priority="90">
      <formula>$W$73&lt;&gt;"CUMPLIMIENTO_TOTAL"</formula>
    </cfRule>
  </conditionalFormatting>
  <conditionalFormatting sqref="Z74">
    <cfRule type="expression" dxfId="83" priority="89">
      <formula>$W$74&lt;&gt;"CUMPLIMIENTO_TOTAL"</formula>
    </cfRule>
  </conditionalFormatting>
  <conditionalFormatting sqref="Z75">
    <cfRule type="expression" dxfId="82" priority="88">
      <formula>$W$75&lt;&gt;"CUMPLIMIENTO_TOTAL"</formula>
    </cfRule>
  </conditionalFormatting>
  <conditionalFormatting sqref="Q10:Q75">
    <cfRule type="cellIs" dxfId="81" priority="83" operator="equal">
      <formula>"INEXISTENTE"</formula>
    </cfRule>
    <cfRule type="cellIs" dxfId="80" priority="84" operator="equal">
      <formula>"ACEPTABLE"</formula>
    </cfRule>
    <cfRule type="cellIs" dxfId="79" priority="85" operator="equal">
      <formula>"FUERTE"</formula>
    </cfRule>
    <cfRule type="cellIs" dxfId="78" priority="86" operator="equal">
      <formula>"DÉBIL"</formula>
    </cfRule>
  </conditionalFormatting>
  <conditionalFormatting sqref="AA13:AA18">
    <cfRule type="containsText" dxfId="77" priority="79" operator="containsText" text="CONTINUA LA ACCIÓN ANTERIOR">
      <formula>NOT(ISERROR(SEARCH("CONTINUA LA ACCIÓN ANTERIOR",AA13)))</formula>
    </cfRule>
    <cfRule type="containsText" dxfId="76" priority="80" operator="containsText" text="REQUIERE NUEVA ACCIÓN">
      <formula>NOT(ISERROR(SEARCH("REQUIERE NUEVA ACCIÓN",AA13)))</formula>
    </cfRule>
    <cfRule type="containsText" dxfId="75" priority="81" operator="containsText" text="RIESGO CONTROLADO">
      <formula>NOT(ISERROR(SEARCH("RIESGO CONTROLADO",AA13)))</formula>
    </cfRule>
  </conditionalFormatting>
  <conditionalFormatting sqref="Z13:Z18">
    <cfRule type="expression" dxfId="74" priority="74">
      <formula>T13="ASUMIR"</formula>
    </cfRule>
  </conditionalFormatting>
  <conditionalFormatting sqref="Z13">
    <cfRule type="expression" dxfId="73" priority="73">
      <formula>$W$13&lt;&gt;"CUMPLIMIENTO_TOTAL"</formula>
    </cfRule>
  </conditionalFormatting>
  <conditionalFormatting sqref="Z14">
    <cfRule type="expression" dxfId="72" priority="72">
      <formula>$W$14&lt;&gt;"CUMPLIMIENTO_TOTAL"</formula>
    </cfRule>
  </conditionalFormatting>
  <conditionalFormatting sqref="Z15">
    <cfRule type="expression" dxfId="71" priority="71">
      <formula>$W$15&lt;&gt;"CUMPLIMIENTO_TOTAL"</formula>
    </cfRule>
  </conditionalFormatting>
  <conditionalFormatting sqref="Z16">
    <cfRule type="expression" dxfId="70" priority="70">
      <formula>$W$16&lt;&gt;"CUMPLIMIENTO_TOTAL"</formula>
    </cfRule>
  </conditionalFormatting>
  <conditionalFormatting sqref="Z17">
    <cfRule type="expression" dxfId="69" priority="69">
      <formula>$W$17&lt;&gt;"CUMPLIMIENTO_TOTAL"</formula>
    </cfRule>
  </conditionalFormatting>
  <conditionalFormatting sqref="Z18">
    <cfRule type="expression" dxfId="68" priority="68">
      <formula>$W$18&lt;&gt;"CUMPLIMIENTO_TOTAL"</formula>
    </cfRule>
  </conditionalFormatting>
  <conditionalFormatting sqref="Y10:Y12">
    <cfRule type="beginsWith" dxfId="67" priority="65" operator="beginsWith" text="No eficaz">
      <formula>LEFT(Y10,LEN("No eficaz"))="No eficaz"</formula>
    </cfRule>
  </conditionalFormatting>
  <conditionalFormatting sqref="Y10:Y12">
    <cfRule type="beginsWith" dxfId="66" priority="64" operator="beginsWith" text="Eficaz">
      <formula>LEFT(Y10,LEN("Eficaz"))="Eficaz"</formula>
    </cfRule>
  </conditionalFormatting>
  <conditionalFormatting sqref="W10:W12">
    <cfRule type="expression" dxfId="65" priority="63">
      <formula>T10="ASUMIR"</formula>
    </cfRule>
  </conditionalFormatting>
  <conditionalFormatting sqref="Y10:Y12">
    <cfRule type="expression" dxfId="64" priority="62">
      <formula>T10="ASUMIR"</formula>
    </cfRule>
  </conditionalFormatting>
  <conditionalFormatting sqref="X11:X12">
    <cfRule type="expression" dxfId="63" priority="61">
      <formula>T11="ASUMIR"</formula>
    </cfRule>
  </conditionalFormatting>
  <conditionalFormatting sqref="Z10:Z12">
    <cfRule type="expression" dxfId="62" priority="60">
      <formula>T10="ASUMIR"</formula>
    </cfRule>
  </conditionalFormatting>
  <conditionalFormatting sqref="W10">
    <cfRule type="cellIs" dxfId="61" priority="59" operator="equal">
      <formula>"NO_CUMPLIDA"</formula>
    </cfRule>
  </conditionalFormatting>
  <conditionalFormatting sqref="W11:W12">
    <cfRule type="cellIs" dxfId="60" priority="58" operator="equal">
      <formula>"NO_CUMPLIDA"</formula>
    </cfRule>
  </conditionalFormatting>
  <conditionalFormatting sqref="Z10">
    <cfRule type="expression" dxfId="59" priority="57">
      <formula>$W$10&lt;&gt;"CUMPLIMIENTO_TOTAL"</formula>
    </cfRule>
  </conditionalFormatting>
  <conditionalFormatting sqref="Z11">
    <cfRule type="expression" dxfId="58" priority="56">
      <formula>$W$11&lt;&gt;"CUMPLIMIENTO_TOTAL"</formula>
    </cfRule>
  </conditionalFormatting>
  <conditionalFormatting sqref="Z12">
    <cfRule type="expression" dxfId="57" priority="55">
      <formula>$W$12&lt;&gt;"CUMPLIMIENTO_TOTAL"</formula>
    </cfRule>
  </conditionalFormatting>
  <conditionalFormatting sqref="AA19:AA21">
    <cfRule type="containsText" dxfId="56" priority="50" operator="containsText" text="CONTINUA LA ACCIÓN ANTERIOR">
      <formula>NOT(ISERROR(SEARCH("CONTINUA LA ACCIÓN ANTERIOR",AA19)))</formula>
    </cfRule>
    <cfRule type="containsText" dxfId="55" priority="51" operator="containsText" text="REQUIERE NUEVA ACCIÓN">
      <formula>NOT(ISERROR(SEARCH("REQUIERE NUEVA ACCIÓN",AA19)))</formula>
    </cfRule>
    <cfRule type="containsText" dxfId="54" priority="52" operator="containsText" text="RIESGO CONTROLADO">
      <formula>NOT(ISERROR(SEARCH("RIESGO CONTROLADO",AA19)))</formula>
    </cfRule>
  </conditionalFormatting>
  <conditionalFormatting sqref="Y19:Y21">
    <cfRule type="beginsWith" dxfId="53" priority="49" operator="beginsWith" text="No eficaz">
      <formula>LEFT(Y19,LEN("No eficaz"))="No eficaz"</formula>
    </cfRule>
  </conditionalFormatting>
  <conditionalFormatting sqref="Y19:Y21">
    <cfRule type="beginsWith" dxfId="52" priority="48" operator="beginsWith" text="Eficaz">
      <formula>LEFT(Y19,LEN("Eficaz"))="Eficaz"</formula>
    </cfRule>
  </conditionalFormatting>
  <conditionalFormatting sqref="W19:W21">
    <cfRule type="expression" dxfId="51" priority="47">
      <formula>T19="ASUMIR"</formula>
    </cfRule>
  </conditionalFormatting>
  <conditionalFormatting sqref="Y19:Y21">
    <cfRule type="expression" dxfId="50" priority="46">
      <formula>T19="ASUMIR"</formula>
    </cfRule>
  </conditionalFormatting>
  <conditionalFormatting sqref="Z19:Z21">
    <cfRule type="expression" dxfId="49" priority="44">
      <formula>T19="ASUMIR"</formula>
    </cfRule>
  </conditionalFormatting>
  <conditionalFormatting sqref="W19:W21">
    <cfRule type="cellIs" dxfId="48" priority="43" operator="equal">
      <formula>"NO_CUMPLIDA"</formula>
    </cfRule>
  </conditionalFormatting>
  <conditionalFormatting sqref="Z19">
    <cfRule type="expression" dxfId="47" priority="42">
      <formula>$W$19&lt;&gt;"CUMPLIMIENTO_TOTAL"</formula>
    </cfRule>
  </conditionalFormatting>
  <conditionalFormatting sqref="Z20">
    <cfRule type="expression" dxfId="46" priority="41">
      <formula>$W$20&lt;&gt;"CUMPLIMIENTO_TOTAL"</formula>
    </cfRule>
  </conditionalFormatting>
  <conditionalFormatting sqref="Z21">
    <cfRule type="expression" dxfId="45" priority="40">
      <formula>$W$21&lt;&gt;"CUMPLIMIENTO_TOTAL"</formula>
    </cfRule>
  </conditionalFormatting>
  <conditionalFormatting sqref="AA22:AA30">
    <cfRule type="containsText" dxfId="44" priority="35" operator="containsText" text="CONTINUA LA ACCIÓN ANTERIOR">
      <formula>NOT(ISERROR(SEARCH("CONTINUA LA ACCIÓN ANTERIOR",AA22)))</formula>
    </cfRule>
    <cfRule type="containsText" dxfId="43" priority="36" operator="containsText" text="REQUIERE NUEVA ACCIÓN">
      <formula>NOT(ISERROR(SEARCH("REQUIERE NUEVA ACCIÓN",AA22)))</formula>
    </cfRule>
    <cfRule type="containsText" dxfId="42" priority="37" operator="containsText" text="RIESGO CONTROLADO">
      <formula>NOT(ISERROR(SEARCH("RIESGO CONTROLADO",AA22)))</formula>
    </cfRule>
  </conditionalFormatting>
  <conditionalFormatting sqref="Y26:Y30">
    <cfRule type="beginsWith" dxfId="41" priority="34" operator="beginsWith" text="No eficaz">
      <formula>LEFT(Y26,LEN("No eficaz"))="No eficaz"</formula>
    </cfRule>
  </conditionalFormatting>
  <conditionalFormatting sqref="Y26:Y30">
    <cfRule type="beginsWith" dxfId="40" priority="33" operator="beginsWith" text="Eficaz">
      <formula>LEFT(Y26,LEN("Eficaz"))="Eficaz"</formula>
    </cfRule>
  </conditionalFormatting>
  <conditionalFormatting sqref="W22:W30">
    <cfRule type="expression" dxfId="39" priority="32">
      <formula>T22="ASUMIR"</formula>
    </cfRule>
  </conditionalFormatting>
  <conditionalFormatting sqref="Y26:Y30">
    <cfRule type="expression" dxfId="38" priority="31">
      <formula>T26="ASUMIR"</formula>
    </cfRule>
  </conditionalFormatting>
  <conditionalFormatting sqref="X26:X30">
    <cfRule type="expression" dxfId="37" priority="30">
      <formula>T26="ASUMIR"</formula>
    </cfRule>
  </conditionalFormatting>
  <conditionalFormatting sqref="Z22:Z30">
    <cfRule type="expression" dxfId="36" priority="29">
      <formula>T22="ASUMIR"</formula>
    </cfRule>
  </conditionalFormatting>
  <conditionalFormatting sqref="W22:W30">
    <cfRule type="cellIs" dxfId="35" priority="28" operator="equal">
      <formula>"NO_CUMPLIDA"</formula>
    </cfRule>
  </conditionalFormatting>
  <conditionalFormatting sqref="Z22">
    <cfRule type="expression" dxfId="34" priority="27">
      <formula>$W$22&lt;&gt;"CUMPLIMIENTO_TOTAL"</formula>
    </cfRule>
  </conditionalFormatting>
  <conditionalFormatting sqref="Z23">
    <cfRule type="expression" dxfId="33" priority="26">
      <formula>$W$23&lt;&gt;"CUMPLIMIENTO_TOTAL"</formula>
    </cfRule>
  </conditionalFormatting>
  <conditionalFormatting sqref="Z24">
    <cfRule type="expression" dxfId="32" priority="25">
      <formula>$W$24&lt;&gt;"CUMPLIMIENTO_TOTAL"</formula>
    </cfRule>
  </conditionalFormatting>
  <conditionalFormatting sqref="Z25">
    <cfRule type="expression" dxfId="31" priority="24">
      <formula>$W$25&lt;&gt;"CUMPLIMIENTO_TOTAL"</formula>
    </cfRule>
  </conditionalFormatting>
  <conditionalFormatting sqref="Z26">
    <cfRule type="expression" dxfId="30" priority="23">
      <formula>$W$26&lt;&gt;"CUMPLIMIENTO_TOTAL"</formula>
    </cfRule>
  </conditionalFormatting>
  <conditionalFormatting sqref="Z27">
    <cfRule type="expression" dxfId="29" priority="22">
      <formula>$W$27&lt;&gt;"CUMPLIMIENTO_TOTAL"</formula>
    </cfRule>
  </conditionalFormatting>
  <conditionalFormatting sqref="Z28">
    <cfRule type="expression" dxfId="28" priority="21">
      <formula>$W$28&lt;&gt;"CUMPLIMIENTO_TOTAL"</formula>
    </cfRule>
  </conditionalFormatting>
  <conditionalFormatting sqref="Z29">
    <cfRule type="expression" dxfId="27" priority="20">
      <formula>$W$29&lt;&gt;"CUMPLIMIENTO_TOTAL"</formula>
    </cfRule>
  </conditionalFormatting>
  <conditionalFormatting sqref="Z30">
    <cfRule type="expression" dxfId="26" priority="19">
      <formula>$W$30&lt;&gt;"CUMPLIMIENTO_TOTAL"</formula>
    </cfRule>
  </conditionalFormatting>
  <conditionalFormatting sqref="X10">
    <cfRule type="expression" dxfId="25" priority="18">
      <formula>T10="ASUMIR"</formula>
    </cfRule>
  </conditionalFormatting>
  <conditionalFormatting sqref="X13:X15">
    <cfRule type="expression" dxfId="24" priority="17">
      <formula>T13="ASUMIR"</formula>
    </cfRule>
  </conditionalFormatting>
  <conditionalFormatting sqref="Y13:Y18">
    <cfRule type="beginsWith" dxfId="23" priority="15" operator="beginsWith" text="No eficaz">
      <formula>LEFT(Y13,LEN("No eficaz"))="No eficaz"</formula>
    </cfRule>
  </conditionalFormatting>
  <conditionalFormatting sqref="Y13:Y18">
    <cfRule type="beginsWith" dxfId="22" priority="14" operator="beginsWith" text="Eficaz">
      <formula>LEFT(Y13,LEN("Eficaz"))="Eficaz"</formula>
    </cfRule>
  </conditionalFormatting>
  <conditionalFormatting sqref="Y13:Y18">
    <cfRule type="expression" dxfId="21" priority="13">
      <formula>T13="ASUMIR"</formula>
    </cfRule>
  </conditionalFormatting>
  <conditionalFormatting sqref="X16:X18">
    <cfRule type="expression" dxfId="20" priority="12">
      <formula>T16="ASUMIR"</formula>
    </cfRule>
  </conditionalFormatting>
  <conditionalFormatting sqref="X19:X21">
    <cfRule type="expression" dxfId="19" priority="11">
      <formula>T19="ASUMIR"</formula>
    </cfRule>
  </conditionalFormatting>
  <conditionalFormatting sqref="Y22:Y24">
    <cfRule type="beginsWith" dxfId="18" priority="9" operator="beginsWith" text="No eficaz">
      <formula>LEFT(Y22,LEN("No eficaz"))="No eficaz"</formula>
    </cfRule>
  </conditionalFormatting>
  <conditionalFormatting sqref="Y22:Y24">
    <cfRule type="beginsWith" dxfId="17" priority="8" operator="beginsWith" text="Eficaz">
      <formula>LEFT(Y22,LEN("Eficaz"))="Eficaz"</formula>
    </cfRule>
  </conditionalFormatting>
  <conditionalFormatting sqref="Y22:Y24">
    <cfRule type="expression" dxfId="16" priority="7">
      <formula>T22="ASUMIR"</formula>
    </cfRule>
  </conditionalFormatting>
  <conditionalFormatting sqref="X22:X24">
    <cfRule type="expression" dxfId="15" priority="6">
      <formula>T22="ASUMIR"</formula>
    </cfRule>
  </conditionalFormatting>
  <conditionalFormatting sqref="Y25">
    <cfRule type="beginsWith" dxfId="4" priority="4" operator="beginsWith" text="No eficaz">
      <formula>LEFT(Y25,LEN("No eficaz"))="No eficaz"</formula>
    </cfRule>
  </conditionalFormatting>
  <conditionalFormatting sqref="Y25">
    <cfRule type="beginsWith" dxfId="3" priority="3" operator="beginsWith" text="Eficaz">
      <formula>LEFT(Y25,LEN("Eficaz"))="Eficaz"</formula>
    </cfRule>
  </conditionalFormatting>
  <conditionalFormatting sqref="Y25">
    <cfRule type="expression" dxfId="2" priority="2">
      <formula>T25="ASUMIR"</formula>
    </cfRule>
  </conditionalFormatting>
  <conditionalFormatting sqref="X25">
    <cfRule type="expression" dxfId="1" priority="1">
      <formula>T25="ASUMIR"</formula>
    </cfRule>
  </conditionalFormatting>
  <dataValidations xWindow="789" yWindow="679" count="9">
    <dataValidation allowBlank="1" showInputMessage="1" showErrorMessage="1" promptTitle="FACTORES DE RIESGO" prompt="Seleccione el factor de riesgo interno o externo" sqref="C10:C75" xr:uid="{00000000-0002-0000-0200-000000000000}"/>
    <dataValidation allowBlank="1" showInputMessage="1" showErrorMessage="1" promptTitle="Análisis del indicador" prompt="Describa brevemente el comportamiento del indicador" sqref="K10:K75" xr:uid="{00000000-0002-0000-0200-000001000000}"/>
    <dataValidation allowBlank="1" showInputMessage="1" showErrorMessage="1" promptTitle="Acción" prompt="Describa la forma en la cual se ha cumplido con la acción (oportunidad de mejora) que se implementó para tratar el riesgo" sqref="X10:X75" xr:uid="{00000000-0002-0000-0200-000003000000}"/>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10:Z75" xr:uid="{00000000-0002-0000-0200-000004000000}">
      <formula1>W10="CUMPLIMIENTO_TOTAL"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10:AA75" xr:uid="{00000000-0002-0000-0200-000005000000}">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10:W75" xr:uid="{00000000-0002-0000-0200-000006000000}">
      <formula1>INDIRECT(T10)</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10:Y75" xr:uid="{00000000-0002-0000-0200-000007000000}">
      <formula1>INDIRECT(W10)</formula1>
    </dataValidation>
    <dataValidation type="decimal" allowBlank="1" showInputMessage="1" showErrorMessage="1" promptTitle="% De medición del indicador" prompt="Sólo permite números" sqref="J10:J75" xr:uid="{00000000-0002-0000-0200-000008000000}">
      <formula1>-2E+22</formula1>
      <formula2>2E+21</formula2>
    </dataValidation>
    <dataValidation allowBlank="1" showInputMessage="1" showErrorMessage="1" promptTitle="Limitación del control" prompt="Describa brevemente los problemas o limitantes tenidos al momento de aplicar el control establecido._x000a_En caso de &quot;NO EXISTE CONTROL&quot;, deje en blanco la celda" sqref="R12:S75 R10:S10" xr:uid="{00000000-0002-0000-0200-000002000000}"/>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208" operator="containsText" id="{5FF8A8BD-18FC-417B-850F-ACA90835F62D}">
            <xm:f>NOT(ISERROR(SEARCH(#REF!,Y31)))</xm:f>
            <xm:f>#REF!</xm:f>
            <x14:dxf>
              <font>
                <color rgb="FF9C0006"/>
              </font>
              <fill>
                <patternFill>
                  <bgColor rgb="FFFFC7CE"/>
                </patternFill>
              </fill>
            </x14:dxf>
          </x14:cfRule>
          <xm:sqref>Y31:Y75</xm:sqref>
        </x14:conditionalFormatting>
        <x14:conditionalFormatting xmlns:xm="http://schemas.microsoft.com/office/excel/2006/main">
          <x14:cfRule type="containsText" priority="210" operator="containsText" id="{13013706-2595-4270-A379-FEE68B7EE3BE}">
            <xm:f>NOT(ISERROR(SEARCH(#REF!,W13)))</xm:f>
            <xm:f>#REF!</xm:f>
            <x14:dxf>
              <font>
                <color rgb="FF9C0006"/>
              </font>
              <fill>
                <patternFill>
                  <bgColor rgb="FFFFC7CE"/>
                </patternFill>
              </fill>
            </x14:dxf>
          </x14:cfRule>
          <xm:sqref>W13:W18 W31:W75</xm:sqref>
        </x14:conditionalFormatting>
        <x14:conditionalFormatting xmlns:xm="http://schemas.microsoft.com/office/excel/2006/main">
          <x14:cfRule type="containsText" priority="66" operator="containsText" id="{EF47CD42-1584-47E5-A4A1-EF6AA9D0FB86}">
            <xm:f>NOT(ISERROR(SEARCH(#REF!,Y10)))</xm:f>
            <xm:f>#REF!</xm:f>
            <x14:dxf>
              <font>
                <color rgb="FF9C0006"/>
              </font>
              <fill>
                <patternFill>
                  <bgColor rgb="FFFFC7CE"/>
                </patternFill>
              </fill>
            </x14:dxf>
          </x14:cfRule>
          <xm:sqref>Y10:Y12</xm:sqref>
        </x14:conditionalFormatting>
        <x14:conditionalFormatting xmlns:xm="http://schemas.microsoft.com/office/excel/2006/main">
          <x14:cfRule type="containsText" priority="67" operator="containsText" id="{DFB6D380-69A6-490B-BBCA-59031FE12E70}">
            <xm:f>NOT(ISERROR(SEARCH(#REF!,W10)))</xm:f>
            <xm:f>#REF!</xm:f>
            <x14:dxf>
              <font>
                <color rgb="FF9C0006"/>
              </font>
              <fill>
                <patternFill>
                  <bgColor rgb="FFFFC7CE"/>
                </patternFill>
              </fill>
            </x14:dxf>
          </x14:cfRule>
          <xm:sqref>W10:W12</xm:sqref>
        </x14:conditionalFormatting>
        <x14:conditionalFormatting xmlns:xm="http://schemas.microsoft.com/office/excel/2006/main">
          <x14:cfRule type="containsText" priority="53" operator="containsText" id="{557E36AF-7919-4F97-BD84-B9EDEE3A786A}">
            <xm:f>NOT(ISERROR(SEARCH(#REF!,Y19)))</xm:f>
            <xm:f>#REF!</xm:f>
            <x14:dxf>
              <font>
                <color rgb="FF9C0006"/>
              </font>
              <fill>
                <patternFill>
                  <bgColor rgb="FFFFC7CE"/>
                </patternFill>
              </fill>
            </x14:dxf>
          </x14:cfRule>
          <xm:sqref>Y19:Y21</xm:sqref>
        </x14:conditionalFormatting>
        <x14:conditionalFormatting xmlns:xm="http://schemas.microsoft.com/office/excel/2006/main">
          <x14:cfRule type="containsText" priority="54" operator="containsText" id="{2257E3F5-3539-4C14-89A9-CD872F5F74F5}">
            <xm:f>NOT(ISERROR(SEARCH(#REF!,W19)))</xm:f>
            <xm:f>#REF!</xm:f>
            <x14:dxf>
              <font>
                <color rgb="FF9C0006"/>
              </font>
              <fill>
                <patternFill>
                  <bgColor rgb="FFFFC7CE"/>
                </patternFill>
              </fill>
            </x14:dxf>
          </x14:cfRule>
          <xm:sqref>W19:W21</xm:sqref>
        </x14:conditionalFormatting>
        <x14:conditionalFormatting xmlns:xm="http://schemas.microsoft.com/office/excel/2006/main">
          <x14:cfRule type="containsText" priority="38" operator="containsText" id="{8FACFC52-BCFF-44D8-AE67-87078F1D4443}">
            <xm:f>NOT(ISERROR(SEARCH(#REF!,Y26)))</xm:f>
            <xm:f>#REF!</xm:f>
            <x14:dxf>
              <font>
                <color rgb="FF9C0006"/>
              </font>
              <fill>
                <patternFill>
                  <bgColor rgb="FFFFC7CE"/>
                </patternFill>
              </fill>
            </x14:dxf>
          </x14:cfRule>
          <xm:sqref>Y26:Y30</xm:sqref>
        </x14:conditionalFormatting>
        <x14:conditionalFormatting xmlns:xm="http://schemas.microsoft.com/office/excel/2006/main">
          <x14:cfRule type="containsText" priority="39" operator="containsText" id="{9B64C583-EF02-447A-8D7E-B42ED0C80523}">
            <xm:f>NOT(ISERROR(SEARCH(#REF!,W22)))</xm:f>
            <xm:f>#REF!</xm:f>
            <x14:dxf>
              <font>
                <color rgb="FF9C0006"/>
              </font>
              <fill>
                <patternFill>
                  <bgColor rgb="FFFFC7CE"/>
                </patternFill>
              </fill>
            </x14:dxf>
          </x14:cfRule>
          <xm:sqref>W22:W30</xm:sqref>
        </x14:conditionalFormatting>
        <x14:conditionalFormatting xmlns:xm="http://schemas.microsoft.com/office/excel/2006/main">
          <x14:cfRule type="containsText" priority="16" operator="containsText" id="{8EC5ECBE-83D9-4944-B4D2-C482AB833750}">
            <xm:f>NOT(ISERROR(SEARCH(#REF!,Y13)))</xm:f>
            <xm:f>#REF!</xm:f>
            <x14:dxf>
              <font>
                <color rgb="FF9C0006"/>
              </font>
              <fill>
                <patternFill>
                  <bgColor rgb="FFFFC7CE"/>
                </patternFill>
              </fill>
            </x14:dxf>
          </x14:cfRule>
          <xm:sqref>Y13:Y18</xm:sqref>
        </x14:conditionalFormatting>
        <x14:conditionalFormatting xmlns:xm="http://schemas.microsoft.com/office/excel/2006/main">
          <x14:cfRule type="containsText" priority="10" operator="containsText" id="{91D0F1DD-8C0E-4652-8B7C-D1B16C0A11FD}">
            <xm:f>NOT(ISERROR(SEARCH(#REF!,Y22)))</xm:f>
            <xm:f>#REF!</xm:f>
            <x14:dxf>
              <font>
                <color rgb="FF9C0006"/>
              </font>
              <fill>
                <patternFill>
                  <bgColor rgb="FFFFC7CE"/>
                </patternFill>
              </fill>
            </x14:dxf>
          </x14:cfRule>
          <xm:sqref>Y22:Y24</xm:sqref>
        </x14:conditionalFormatting>
        <x14:conditionalFormatting xmlns:xm="http://schemas.microsoft.com/office/excel/2006/main">
          <x14:cfRule type="containsText" priority="5" operator="containsText" id="{2C74A541-AC9D-4410-98A1-7314C08A1380}">
            <xm:f>NOT(ISERROR(SEARCH(#REF!,Y25)))</xm:f>
            <xm:f>#REF!</xm:f>
            <x14:dxf>
              <font>
                <color rgb="FF9C0006"/>
              </font>
              <fill>
                <patternFill>
                  <bgColor rgb="FFFFC7CE"/>
                </patternFill>
              </fill>
            </x14:dxf>
          </x14:cfRule>
          <xm:sqref>Y25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G10" sqref="G10"/>
    </sheetView>
  </sheetViews>
  <sheetFormatPr baseColWidth="10"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11</v>
      </c>
    </row>
    <row r="3" spans="1:2" x14ac:dyDescent="0.2">
      <c r="A3" s="6" t="s">
        <v>12</v>
      </c>
    </row>
    <row r="5" spans="1:2" x14ac:dyDescent="0.2">
      <c r="A5">
        <v>1</v>
      </c>
      <c r="B5" t="s">
        <v>13</v>
      </c>
    </row>
    <row r="6" spans="1:2" x14ac:dyDescent="0.2">
      <c r="A6">
        <v>2</v>
      </c>
      <c r="B6" t="s">
        <v>14</v>
      </c>
    </row>
    <row r="7" spans="1:2" x14ac:dyDescent="0.2">
      <c r="A7">
        <v>3</v>
      </c>
      <c r="B7" t="s">
        <v>15</v>
      </c>
    </row>
    <row r="8" spans="1:2" x14ac:dyDescent="0.2">
      <c r="A8">
        <v>5</v>
      </c>
      <c r="B8" t="s">
        <v>16</v>
      </c>
    </row>
    <row r="9" spans="1:2" x14ac:dyDescent="0.2">
      <c r="A9">
        <v>6</v>
      </c>
      <c r="B9" t="s">
        <v>17</v>
      </c>
    </row>
    <row r="10" spans="1:2" x14ac:dyDescent="0.2">
      <c r="A10">
        <v>7</v>
      </c>
      <c r="B10" t="s">
        <v>18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H115"/>
  <sheetViews>
    <sheetView topLeftCell="A89" zoomScale="90" zoomScaleNormal="90" workbookViewId="0">
      <selection activeCell="G112" sqref="G112"/>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632" t="s">
        <v>69</v>
      </c>
      <c r="B1" s="633"/>
      <c r="C1" s="633"/>
      <c r="D1" s="633"/>
      <c r="E1" s="633"/>
      <c r="F1" s="633"/>
      <c r="G1" s="633"/>
      <c r="H1" s="633"/>
      <c r="I1" s="633"/>
      <c r="J1" s="633"/>
      <c r="K1" s="633"/>
      <c r="L1" s="633"/>
      <c r="M1" s="633"/>
      <c r="N1" s="633"/>
      <c r="O1" s="633"/>
      <c r="P1" s="633"/>
      <c r="Q1" s="633"/>
      <c r="R1" s="633"/>
      <c r="S1" s="633"/>
      <c r="T1" s="634"/>
    </row>
    <row r="2" spans="1:34" ht="15.75" x14ac:dyDescent="0.25">
      <c r="A2" s="35"/>
      <c r="B2" s="36"/>
      <c r="C2" s="36"/>
      <c r="D2" s="36"/>
      <c r="E2" s="36"/>
      <c r="F2" s="36"/>
      <c r="G2" s="36"/>
      <c r="H2" s="36"/>
      <c r="I2" s="36"/>
      <c r="J2" s="36"/>
      <c r="K2" s="36"/>
      <c r="L2" s="36"/>
      <c r="M2" s="36"/>
      <c r="N2" s="36"/>
      <c r="O2" s="36"/>
      <c r="P2" s="36"/>
      <c r="Q2" s="36"/>
      <c r="R2" s="47"/>
      <c r="S2" s="47"/>
      <c r="T2" s="37"/>
    </row>
    <row r="3" spans="1:34" ht="15.75" x14ac:dyDescent="0.25">
      <c r="A3" s="629" t="s">
        <v>68</v>
      </c>
      <c r="B3" s="630"/>
      <c r="C3" s="630"/>
      <c r="D3" s="630"/>
      <c r="E3" s="630"/>
      <c r="F3" s="630"/>
      <c r="G3" s="630"/>
      <c r="H3" s="630"/>
      <c r="I3" s="630"/>
      <c r="J3" s="630"/>
      <c r="K3" s="630"/>
      <c r="L3" s="630"/>
      <c r="M3" s="630"/>
      <c r="N3" s="630"/>
      <c r="O3" s="630"/>
      <c r="P3" s="630"/>
      <c r="Q3" s="630"/>
      <c r="R3" s="630"/>
      <c r="S3" s="630"/>
      <c r="T3" s="631"/>
    </row>
    <row r="4" spans="1:34" x14ac:dyDescent="0.2">
      <c r="A4" s="31"/>
      <c r="B4" s="32"/>
      <c r="C4" s="33"/>
      <c r="D4" s="33"/>
      <c r="E4" s="33"/>
      <c r="F4" s="33"/>
      <c r="G4" s="33"/>
      <c r="H4" s="33"/>
      <c r="I4" s="33"/>
      <c r="J4" s="33"/>
      <c r="K4" s="33"/>
      <c r="L4" s="33"/>
      <c r="M4" s="33"/>
      <c r="N4" s="33"/>
      <c r="O4" s="33"/>
      <c r="P4" s="33"/>
      <c r="Q4" s="33"/>
      <c r="R4" s="33"/>
      <c r="S4" s="33"/>
      <c r="T4" s="34"/>
    </row>
    <row r="5" spans="1:34" ht="13.5" thickBot="1" x14ac:dyDescent="0.25">
      <c r="A5" s="38"/>
      <c r="B5" s="38"/>
      <c r="C5" s="39"/>
      <c r="D5" s="39"/>
      <c r="E5" s="39"/>
      <c r="F5" s="39"/>
      <c r="G5" s="39"/>
      <c r="H5" s="39"/>
      <c r="I5" s="39"/>
      <c r="J5" s="39"/>
      <c r="K5" s="39"/>
      <c r="L5" s="39"/>
      <c r="M5" s="39"/>
      <c r="N5" s="39"/>
      <c r="O5" s="39"/>
      <c r="P5" s="39"/>
      <c r="Q5" s="39"/>
      <c r="R5" s="39"/>
      <c r="S5" s="39"/>
      <c r="T5" s="39"/>
    </row>
    <row r="6" spans="1:34" ht="24" customHeight="1" x14ac:dyDescent="0.2">
      <c r="A6" s="40" t="s">
        <v>20</v>
      </c>
      <c r="B6" s="640"/>
      <c r="C6" s="597" t="s">
        <v>84</v>
      </c>
      <c r="D6" s="597"/>
      <c r="E6" s="597"/>
      <c r="F6" s="597"/>
      <c r="G6" s="597"/>
      <c r="H6" s="597"/>
      <c r="I6" s="644"/>
      <c r="J6" s="623"/>
      <c r="K6" s="643" t="s">
        <v>83</v>
      </c>
      <c r="L6" s="643"/>
      <c r="M6" s="643"/>
      <c r="N6" s="643"/>
      <c r="O6" s="643"/>
      <c r="P6" s="643"/>
      <c r="Q6" s="643"/>
      <c r="R6" s="49"/>
      <c r="S6" s="49"/>
      <c r="T6" s="635"/>
    </row>
    <row r="7" spans="1:34" ht="15" customHeight="1" x14ac:dyDescent="0.2">
      <c r="A7" s="619" t="s">
        <v>22</v>
      </c>
      <c r="B7" s="641"/>
      <c r="C7" s="598"/>
      <c r="D7" s="598"/>
      <c r="E7" s="598"/>
      <c r="F7" s="598"/>
      <c r="G7" s="598"/>
      <c r="H7" s="598"/>
      <c r="I7" s="645"/>
      <c r="J7" s="624"/>
      <c r="K7" s="596" t="s">
        <v>97</v>
      </c>
      <c r="L7" s="596"/>
      <c r="M7" s="596"/>
      <c r="N7" s="596"/>
      <c r="O7" s="596"/>
      <c r="P7" s="596"/>
      <c r="Q7" s="596"/>
      <c r="R7" s="596"/>
      <c r="S7" s="596"/>
      <c r="T7" s="636"/>
    </row>
    <row r="8" spans="1:34" ht="15" customHeight="1" x14ac:dyDescent="0.2">
      <c r="A8" s="619"/>
      <c r="B8" s="641"/>
      <c r="C8" s="611" t="s">
        <v>21</v>
      </c>
      <c r="D8" s="611"/>
      <c r="E8" s="611"/>
      <c r="F8" s="611" t="s">
        <v>263</v>
      </c>
      <c r="G8" s="611"/>
      <c r="H8" s="611"/>
      <c r="I8" s="645"/>
      <c r="J8" s="624"/>
      <c r="K8" s="596"/>
      <c r="L8" s="596"/>
      <c r="M8" s="596"/>
      <c r="N8" s="596"/>
      <c r="O8" s="596"/>
      <c r="P8" s="596"/>
      <c r="Q8" s="596"/>
      <c r="R8" s="596"/>
      <c r="S8" s="596"/>
      <c r="T8" s="636"/>
    </row>
    <row r="9" spans="1:34" ht="15" customHeight="1" x14ac:dyDescent="0.2">
      <c r="A9" s="619"/>
      <c r="B9" s="641"/>
      <c r="C9" s="599" t="s">
        <v>34</v>
      </c>
      <c r="D9" s="599"/>
      <c r="E9" s="599"/>
      <c r="F9" s="599" t="s">
        <v>318</v>
      </c>
      <c r="G9" s="599"/>
      <c r="H9" s="599"/>
      <c r="I9" s="645"/>
      <c r="J9" s="624"/>
      <c r="K9" s="596" t="s">
        <v>494</v>
      </c>
      <c r="L9" s="596"/>
      <c r="M9" s="596"/>
      <c r="N9" s="596"/>
      <c r="O9" s="596"/>
      <c r="P9" s="596"/>
      <c r="Q9" s="596"/>
      <c r="R9" s="596"/>
      <c r="S9" s="596"/>
      <c r="T9" s="636"/>
      <c r="W9" s="7"/>
      <c r="X9" s="7"/>
      <c r="Y9" s="7"/>
      <c r="Z9" s="7"/>
      <c r="AA9" s="7"/>
      <c r="AB9" s="7"/>
      <c r="AC9" s="7"/>
      <c r="AD9" s="7"/>
      <c r="AE9" s="7"/>
      <c r="AF9" s="7"/>
      <c r="AG9" s="7"/>
      <c r="AH9" s="7"/>
    </row>
    <row r="10" spans="1:34" ht="12.75" customHeight="1" x14ac:dyDescent="0.2">
      <c r="A10" s="619"/>
      <c r="B10" s="641"/>
      <c r="C10" s="599" t="s">
        <v>35</v>
      </c>
      <c r="D10" s="599"/>
      <c r="E10" s="599"/>
      <c r="F10" s="599" t="s">
        <v>39</v>
      </c>
      <c r="G10" s="599"/>
      <c r="H10" s="599"/>
      <c r="I10" s="645"/>
      <c r="J10" s="624"/>
      <c r="K10" s="596"/>
      <c r="L10" s="596"/>
      <c r="M10" s="596"/>
      <c r="N10" s="596"/>
      <c r="O10" s="596"/>
      <c r="P10" s="596"/>
      <c r="Q10" s="596"/>
      <c r="R10" s="596"/>
      <c r="S10" s="596"/>
      <c r="T10" s="636"/>
      <c r="W10" s="647"/>
      <c r="X10" s="647"/>
      <c r="Y10" s="647"/>
      <c r="Z10" s="648"/>
      <c r="AA10" s="647"/>
      <c r="AB10" s="647"/>
      <c r="AC10" s="647"/>
      <c r="AD10" s="647"/>
      <c r="AE10" s="647"/>
      <c r="AF10" s="647"/>
      <c r="AG10" s="647"/>
      <c r="AH10" s="647"/>
    </row>
    <row r="11" spans="1:34" ht="15" customHeight="1" x14ac:dyDescent="0.2">
      <c r="A11" s="619"/>
      <c r="B11" s="641"/>
      <c r="C11" s="599" t="s">
        <v>36</v>
      </c>
      <c r="D11" s="599"/>
      <c r="E11" s="599"/>
      <c r="F11" s="599" t="s">
        <v>40</v>
      </c>
      <c r="G11" s="599"/>
      <c r="H11" s="599"/>
      <c r="I11" s="645"/>
      <c r="J11" s="624"/>
      <c r="K11" s="596"/>
      <c r="L11" s="596"/>
      <c r="M11" s="596"/>
      <c r="N11" s="596"/>
      <c r="O11" s="596"/>
      <c r="P11" s="596"/>
      <c r="Q11" s="596"/>
      <c r="R11" s="596"/>
      <c r="S11" s="596"/>
      <c r="T11" s="636"/>
      <c r="W11" s="647"/>
      <c r="X11" s="647"/>
      <c r="Y11" s="647"/>
      <c r="Z11" s="648"/>
      <c r="AA11" s="647"/>
      <c r="AB11" s="647"/>
      <c r="AC11" s="647"/>
      <c r="AD11" s="647"/>
      <c r="AE11" s="647"/>
      <c r="AF11" s="647"/>
      <c r="AG11" s="647"/>
      <c r="AH11" s="647"/>
    </row>
    <row r="12" spans="1:34" ht="12.75" customHeight="1" x14ac:dyDescent="0.2">
      <c r="A12" s="619"/>
      <c r="B12" s="641"/>
      <c r="C12" s="599" t="s">
        <v>37</v>
      </c>
      <c r="D12" s="599"/>
      <c r="E12" s="599"/>
      <c r="F12" s="599" t="s">
        <v>41</v>
      </c>
      <c r="G12" s="599"/>
      <c r="H12" s="599"/>
      <c r="I12" s="645"/>
      <c r="J12" s="624"/>
      <c r="K12" s="596" t="s">
        <v>98</v>
      </c>
      <c r="L12" s="596"/>
      <c r="M12" s="596"/>
      <c r="N12" s="596"/>
      <c r="O12" s="596"/>
      <c r="P12" s="596"/>
      <c r="Q12" s="596"/>
      <c r="R12" s="596"/>
      <c r="S12" s="596"/>
      <c r="T12" s="636"/>
    </row>
    <row r="13" spans="1:34" ht="12.75" customHeight="1" x14ac:dyDescent="0.2">
      <c r="A13" s="619"/>
      <c r="B13" s="641"/>
      <c r="C13" s="599" t="s">
        <v>266</v>
      </c>
      <c r="D13" s="599"/>
      <c r="E13" s="599"/>
      <c r="F13" s="599" t="s">
        <v>264</v>
      </c>
      <c r="G13" s="599"/>
      <c r="H13" s="599"/>
      <c r="I13" s="645"/>
      <c r="J13" s="624"/>
      <c r="K13" s="596"/>
      <c r="L13" s="596"/>
      <c r="M13" s="596"/>
      <c r="N13" s="596"/>
      <c r="O13" s="596"/>
      <c r="P13" s="596"/>
      <c r="Q13" s="596"/>
      <c r="R13" s="596"/>
      <c r="S13" s="596"/>
      <c r="T13" s="636"/>
    </row>
    <row r="14" spans="1:34" ht="19.5" customHeight="1" x14ac:dyDescent="0.2">
      <c r="A14" s="619"/>
      <c r="B14" s="641"/>
      <c r="C14" s="599" t="s">
        <v>38</v>
      </c>
      <c r="D14" s="599"/>
      <c r="E14" s="599"/>
      <c r="F14" s="599" t="s">
        <v>265</v>
      </c>
      <c r="G14" s="599"/>
      <c r="H14" s="599"/>
      <c r="I14" s="645"/>
      <c r="J14" s="624"/>
      <c r="K14" s="596" t="s">
        <v>99</v>
      </c>
      <c r="L14" s="596"/>
      <c r="M14" s="596"/>
      <c r="N14" s="596"/>
      <c r="O14" s="596"/>
      <c r="P14" s="596"/>
      <c r="Q14" s="596"/>
      <c r="R14" s="596"/>
      <c r="S14" s="596"/>
      <c r="T14" s="636"/>
    </row>
    <row r="15" spans="1:34" ht="12.75" customHeight="1" x14ac:dyDescent="0.2">
      <c r="A15" s="619"/>
      <c r="B15" s="641"/>
      <c r="C15" s="599"/>
      <c r="D15" s="599"/>
      <c r="E15" s="599"/>
      <c r="F15" s="672"/>
      <c r="G15" s="672"/>
      <c r="H15" s="672"/>
      <c r="I15" s="645"/>
      <c r="J15" s="624"/>
      <c r="K15" s="596" t="s">
        <v>100</v>
      </c>
      <c r="L15" s="596"/>
      <c r="M15" s="596"/>
      <c r="N15" s="596"/>
      <c r="O15" s="596"/>
      <c r="P15" s="596"/>
      <c r="Q15" s="596"/>
      <c r="R15" s="596"/>
      <c r="S15" s="596"/>
      <c r="T15" s="636"/>
    </row>
    <row r="16" spans="1:34" ht="12.75" customHeight="1" x14ac:dyDescent="0.2">
      <c r="A16" s="619"/>
      <c r="B16" s="641"/>
      <c r="C16" s="599" t="s">
        <v>85</v>
      </c>
      <c r="D16" s="599"/>
      <c r="E16" s="599"/>
      <c r="F16" s="599"/>
      <c r="G16" s="599"/>
      <c r="H16" s="599"/>
      <c r="I16" s="645"/>
      <c r="J16" s="624"/>
      <c r="K16" s="596"/>
      <c r="L16" s="596"/>
      <c r="M16" s="596"/>
      <c r="N16" s="596"/>
      <c r="O16" s="596"/>
      <c r="P16" s="596"/>
      <c r="Q16" s="596"/>
      <c r="R16" s="596"/>
      <c r="S16" s="596"/>
      <c r="T16" s="636"/>
    </row>
    <row r="17" spans="1:21" ht="12.75" customHeight="1" x14ac:dyDescent="0.2">
      <c r="A17" s="619"/>
      <c r="B17" s="641"/>
      <c r="C17" s="599"/>
      <c r="D17" s="599"/>
      <c r="E17" s="599"/>
      <c r="F17" s="599"/>
      <c r="G17" s="599"/>
      <c r="H17" s="599"/>
      <c r="I17" s="645"/>
      <c r="J17" s="624"/>
      <c r="K17" s="596"/>
      <c r="L17" s="596"/>
      <c r="M17" s="596"/>
      <c r="N17" s="596"/>
      <c r="O17" s="596"/>
      <c r="P17" s="596"/>
      <c r="Q17" s="596"/>
      <c r="R17" s="596"/>
      <c r="S17" s="596"/>
      <c r="T17" s="636"/>
    </row>
    <row r="18" spans="1:21" ht="13.5" thickBot="1" x14ac:dyDescent="0.25">
      <c r="A18" s="620"/>
      <c r="B18" s="642"/>
      <c r="C18" s="638"/>
      <c r="D18" s="638"/>
      <c r="E18" s="638"/>
      <c r="F18" s="638"/>
      <c r="G18" s="638"/>
      <c r="H18" s="638"/>
      <c r="I18" s="646"/>
      <c r="J18" s="625"/>
      <c r="K18" s="639"/>
      <c r="L18" s="639"/>
      <c r="M18" s="639"/>
      <c r="N18" s="639"/>
      <c r="O18" s="639"/>
      <c r="P18" s="639"/>
      <c r="Q18" s="639"/>
      <c r="R18" s="48"/>
      <c r="S18" s="48"/>
      <c r="T18" s="637"/>
    </row>
    <row r="19" spans="1:21" ht="24" customHeight="1" x14ac:dyDescent="0.2">
      <c r="A19" s="41" t="s">
        <v>23</v>
      </c>
      <c r="B19" s="604"/>
      <c r="C19" s="597" t="s">
        <v>50</v>
      </c>
      <c r="D19" s="597"/>
      <c r="E19" s="597"/>
      <c r="F19" s="597"/>
      <c r="G19" s="597"/>
      <c r="H19" s="597"/>
      <c r="I19" s="606"/>
      <c r="J19" s="623"/>
      <c r="K19" s="82"/>
      <c r="L19" s="82"/>
      <c r="M19" s="82"/>
      <c r="N19" s="82"/>
      <c r="O19" s="82"/>
      <c r="P19" s="82"/>
      <c r="Q19" s="82"/>
      <c r="R19" s="82"/>
      <c r="S19" s="82"/>
      <c r="T19" s="649"/>
    </row>
    <row r="20" spans="1:21" ht="12.75" customHeight="1" x14ac:dyDescent="0.2">
      <c r="A20" s="619" t="s">
        <v>24</v>
      </c>
      <c r="B20" s="605"/>
      <c r="C20" s="628"/>
      <c r="D20" s="628"/>
      <c r="E20" s="628"/>
      <c r="F20" s="628"/>
      <c r="G20" s="628"/>
      <c r="H20" s="628"/>
      <c r="I20" s="607"/>
      <c r="J20" s="624"/>
      <c r="K20" s="652" t="s">
        <v>239</v>
      </c>
      <c r="L20" s="652"/>
      <c r="M20" s="652"/>
      <c r="N20" s="652"/>
      <c r="O20" s="652"/>
      <c r="P20" s="652"/>
      <c r="Q20" s="652"/>
      <c r="R20" s="652"/>
      <c r="S20" s="652"/>
      <c r="T20" s="650"/>
      <c r="U20" s="8"/>
    </row>
    <row r="21" spans="1:21" ht="12.75" customHeight="1" x14ac:dyDescent="0.2">
      <c r="A21" s="619"/>
      <c r="B21" s="605"/>
      <c r="C21" s="621" t="s">
        <v>101</v>
      </c>
      <c r="D21" s="621"/>
      <c r="E21" s="621"/>
      <c r="F21" s="621"/>
      <c r="G21" s="621"/>
      <c r="H21" s="621"/>
      <c r="I21" s="607"/>
      <c r="J21" s="624"/>
      <c r="K21" s="656" t="s">
        <v>25</v>
      </c>
      <c r="L21" s="64" t="s">
        <v>240</v>
      </c>
      <c r="M21" s="65" t="s">
        <v>150</v>
      </c>
      <c r="N21" s="65">
        <v>5</v>
      </c>
      <c r="O21" s="66">
        <v>5</v>
      </c>
      <c r="P21" s="67">
        <v>10</v>
      </c>
      <c r="Q21" s="67">
        <v>15</v>
      </c>
      <c r="R21" s="67">
        <v>20</v>
      </c>
      <c r="S21" s="67">
        <v>25</v>
      </c>
      <c r="T21" s="650"/>
      <c r="U21" s="7"/>
    </row>
    <row r="22" spans="1:21" x14ac:dyDescent="0.2">
      <c r="A22" s="619"/>
      <c r="B22" s="605"/>
      <c r="C22" s="621" t="s">
        <v>253</v>
      </c>
      <c r="D22" s="621"/>
      <c r="E22" s="621"/>
      <c r="F22" s="621"/>
      <c r="G22" s="621"/>
      <c r="H22" s="621"/>
      <c r="I22" s="607"/>
      <c r="J22" s="624"/>
      <c r="K22" s="657"/>
      <c r="L22" s="68" t="s">
        <v>241</v>
      </c>
      <c r="M22" s="65" t="s">
        <v>242</v>
      </c>
      <c r="N22" s="65">
        <v>4</v>
      </c>
      <c r="O22" s="66">
        <v>4</v>
      </c>
      <c r="P22" s="66">
        <v>8</v>
      </c>
      <c r="Q22" s="67">
        <v>12</v>
      </c>
      <c r="R22" s="67">
        <v>16</v>
      </c>
      <c r="S22" s="67">
        <v>20</v>
      </c>
      <c r="T22" s="650"/>
      <c r="U22" s="7"/>
    </row>
    <row r="23" spans="1:21" x14ac:dyDescent="0.2">
      <c r="A23" s="619"/>
      <c r="B23" s="605"/>
      <c r="C23" s="621" t="s">
        <v>254</v>
      </c>
      <c r="D23" s="621"/>
      <c r="E23" s="621"/>
      <c r="F23" s="621"/>
      <c r="G23" s="621"/>
      <c r="H23" s="621"/>
      <c r="I23" s="607"/>
      <c r="J23" s="624"/>
      <c r="K23" s="657"/>
      <c r="L23" s="68" t="s">
        <v>243</v>
      </c>
      <c r="M23" s="65" t="s">
        <v>106</v>
      </c>
      <c r="N23" s="65">
        <v>3</v>
      </c>
      <c r="O23" s="69">
        <v>3</v>
      </c>
      <c r="P23" s="66">
        <v>6</v>
      </c>
      <c r="Q23" s="66">
        <v>9</v>
      </c>
      <c r="R23" s="67">
        <v>12</v>
      </c>
      <c r="S23" s="67">
        <v>15</v>
      </c>
      <c r="T23" s="650"/>
      <c r="U23" s="7"/>
    </row>
    <row r="24" spans="1:21" x14ac:dyDescent="0.2">
      <c r="A24" s="619"/>
      <c r="B24" s="605"/>
      <c r="C24" s="621" t="s">
        <v>257</v>
      </c>
      <c r="D24" s="621"/>
      <c r="E24" s="621"/>
      <c r="F24" s="621"/>
      <c r="G24" s="621"/>
      <c r="H24" s="621"/>
      <c r="I24" s="607"/>
      <c r="J24" s="624"/>
      <c r="K24" s="657"/>
      <c r="L24" s="68" t="s">
        <v>244</v>
      </c>
      <c r="M24" s="65" t="s">
        <v>245</v>
      </c>
      <c r="N24" s="65">
        <v>2</v>
      </c>
      <c r="O24" s="69">
        <v>2</v>
      </c>
      <c r="P24" s="66">
        <v>4</v>
      </c>
      <c r="Q24" s="66">
        <v>6</v>
      </c>
      <c r="R24" s="66">
        <v>8</v>
      </c>
      <c r="S24" s="67">
        <v>10</v>
      </c>
      <c r="T24" s="650"/>
      <c r="U24" s="7"/>
    </row>
    <row r="25" spans="1:21" x14ac:dyDescent="0.2">
      <c r="A25" s="619"/>
      <c r="B25" s="605"/>
      <c r="C25" s="621" t="s">
        <v>258</v>
      </c>
      <c r="D25" s="621"/>
      <c r="E25" s="621"/>
      <c r="F25" s="621"/>
      <c r="G25" s="621"/>
      <c r="H25" s="621"/>
      <c r="I25" s="607"/>
      <c r="J25" s="624"/>
      <c r="K25" s="658"/>
      <c r="L25" s="68" t="s">
        <v>246</v>
      </c>
      <c r="M25" s="65" t="s">
        <v>129</v>
      </c>
      <c r="N25" s="65">
        <v>1</v>
      </c>
      <c r="O25" s="70">
        <v>1</v>
      </c>
      <c r="P25" s="70">
        <v>2</v>
      </c>
      <c r="Q25" s="70">
        <v>3</v>
      </c>
      <c r="R25" s="71">
        <v>4</v>
      </c>
      <c r="S25" s="66">
        <v>5</v>
      </c>
      <c r="T25" s="650"/>
      <c r="U25" s="7"/>
    </row>
    <row r="26" spans="1:21" ht="12.75" customHeight="1" x14ac:dyDescent="0.2">
      <c r="A26" s="619"/>
      <c r="B26" s="605"/>
      <c r="C26" s="621" t="s">
        <v>255</v>
      </c>
      <c r="D26" s="621"/>
      <c r="E26" s="621"/>
      <c r="F26" s="621"/>
      <c r="G26" s="621"/>
      <c r="H26" s="621"/>
      <c r="I26" s="607"/>
      <c r="J26" s="624"/>
      <c r="K26" s="72"/>
      <c r="L26" s="72"/>
      <c r="M26" s="72"/>
      <c r="N26" s="72"/>
      <c r="O26" s="65">
        <v>1</v>
      </c>
      <c r="P26" s="65">
        <v>2</v>
      </c>
      <c r="Q26" s="65">
        <v>3</v>
      </c>
      <c r="R26" s="73">
        <v>4</v>
      </c>
      <c r="S26" s="65">
        <v>5</v>
      </c>
      <c r="T26" s="650"/>
    </row>
    <row r="27" spans="1:21" ht="12.75" customHeight="1" x14ac:dyDescent="0.2">
      <c r="A27" s="619"/>
      <c r="B27" s="605"/>
      <c r="C27" s="7"/>
      <c r="D27" s="7"/>
      <c r="E27" s="7"/>
      <c r="F27" s="7"/>
      <c r="G27" s="7"/>
      <c r="H27" s="7"/>
      <c r="I27" s="607"/>
      <c r="J27" s="624"/>
      <c r="K27" s="74"/>
      <c r="L27" s="74"/>
      <c r="M27" s="75"/>
      <c r="N27" s="75"/>
      <c r="O27" s="65" t="s">
        <v>143</v>
      </c>
      <c r="P27" s="65" t="s">
        <v>247</v>
      </c>
      <c r="Q27" s="65" t="s">
        <v>142</v>
      </c>
      <c r="R27" s="65" t="s">
        <v>248</v>
      </c>
      <c r="S27" s="65" t="s">
        <v>141</v>
      </c>
      <c r="T27" s="650"/>
    </row>
    <row r="28" spans="1:21" ht="12.75" customHeight="1" x14ac:dyDescent="0.2">
      <c r="A28" s="619"/>
      <c r="B28" s="605"/>
      <c r="C28" s="628" t="s">
        <v>495</v>
      </c>
      <c r="D28" s="628"/>
      <c r="E28" s="628"/>
      <c r="F28" s="628"/>
      <c r="G28" s="628"/>
      <c r="H28" s="628"/>
      <c r="I28" s="607"/>
      <c r="J28" s="624"/>
      <c r="K28" s="74"/>
      <c r="L28" s="74"/>
      <c r="M28" s="75"/>
      <c r="N28" s="75"/>
      <c r="O28" s="76" t="s">
        <v>249</v>
      </c>
      <c r="P28" s="76" t="s">
        <v>250</v>
      </c>
      <c r="Q28" s="76" t="s">
        <v>89</v>
      </c>
      <c r="R28" s="76" t="s">
        <v>251</v>
      </c>
      <c r="S28" s="76" t="s">
        <v>252</v>
      </c>
      <c r="T28" s="650"/>
    </row>
    <row r="29" spans="1:21" ht="25.5" customHeight="1" x14ac:dyDescent="0.2">
      <c r="A29" s="619"/>
      <c r="B29" s="605"/>
      <c r="C29" s="621" t="s">
        <v>256</v>
      </c>
      <c r="D29" s="621"/>
      <c r="E29" s="621"/>
      <c r="F29" s="621"/>
      <c r="G29" s="621"/>
      <c r="H29" s="621"/>
      <c r="I29" s="607"/>
      <c r="J29" s="624"/>
      <c r="K29" s="77"/>
      <c r="L29" s="74"/>
      <c r="M29" s="78"/>
      <c r="N29" s="78"/>
      <c r="O29" s="653" t="s">
        <v>26</v>
      </c>
      <c r="P29" s="654"/>
      <c r="Q29" s="654"/>
      <c r="R29" s="654"/>
      <c r="S29" s="654"/>
      <c r="T29" s="650"/>
    </row>
    <row r="30" spans="1:21" ht="12.75" customHeight="1" x14ac:dyDescent="0.2">
      <c r="A30" s="619"/>
      <c r="B30" s="605"/>
      <c r="C30" s="621" t="s">
        <v>259</v>
      </c>
      <c r="D30" s="621"/>
      <c r="E30" s="621"/>
      <c r="F30" s="621"/>
      <c r="G30" s="621"/>
      <c r="H30" s="621"/>
      <c r="I30" s="607"/>
      <c r="J30" s="624"/>
      <c r="K30" s="83"/>
      <c r="L30" s="83"/>
      <c r="M30" s="83"/>
      <c r="N30" s="83"/>
      <c r="O30" s="83"/>
      <c r="P30" s="83"/>
      <c r="Q30" s="83"/>
      <c r="R30" s="83"/>
      <c r="S30" s="83"/>
      <c r="T30" s="650"/>
    </row>
    <row r="31" spans="1:21" ht="12.75" customHeight="1" x14ac:dyDescent="0.2">
      <c r="A31" s="619"/>
      <c r="B31" s="605"/>
      <c r="C31" s="621" t="s">
        <v>260</v>
      </c>
      <c r="D31" s="621"/>
      <c r="E31" s="621"/>
      <c r="F31" s="621"/>
      <c r="G31" s="621"/>
      <c r="H31" s="621"/>
      <c r="I31" s="607"/>
      <c r="J31" s="624"/>
      <c r="K31" s="655" t="s">
        <v>43</v>
      </c>
      <c r="L31" s="655"/>
      <c r="M31" s="655"/>
      <c r="N31" s="655"/>
      <c r="O31" s="655"/>
      <c r="P31" s="655"/>
      <c r="Q31" s="655"/>
      <c r="R31" s="655"/>
      <c r="S31" s="655"/>
      <c r="T31" s="650"/>
    </row>
    <row r="32" spans="1:21" ht="12.75" customHeight="1" x14ac:dyDescent="0.2">
      <c r="A32" s="619"/>
      <c r="B32" s="605"/>
      <c r="C32" s="621" t="s">
        <v>261</v>
      </c>
      <c r="D32" s="621"/>
      <c r="E32" s="621"/>
      <c r="F32" s="621"/>
      <c r="G32" s="621"/>
      <c r="H32" s="621"/>
      <c r="I32" s="607"/>
      <c r="J32" s="624"/>
      <c r="K32" s="83"/>
      <c r="L32" s="83"/>
      <c r="M32" s="83"/>
      <c r="N32" s="83"/>
      <c r="O32" s="83"/>
      <c r="P32" s="83"/>
      <c r="Q32" s="83"/>
      <c r="R32" s="83"/>
      <c r="S32" s="83"/>
      <c r="T32" s="650"/>
    </row>
    <row r="33" spans="1:20" ht="12.75" customHeight="1" x14ac:dyDescent="0.2">
      <c r="A33" s="619"/>
      <c r="B33" s="605"/>
      <c r="C33" s="621" t="s">
        <v>262</v>
      </c>
      <c r="D33" s="621"/>
      <c r="E33" s="621"/>
      <c r="F33" s="621"/>
      <c r="G33" s="621"/>
      <c r="H33" s="621"/>
      <c r="I33" s="607"/>
      <c r="J33" s="624"/>
      <c r="K33" s="628" t="s">
        <v>497</v>
      </c>
      <c r="L33" s="628"/>
      <c r="M33" s="628"/>
      <c r="N33" s="628"/>
      <c r="O33" s="628"/>
      <c r="P33" s="628"/>
      <c r="Q33" s="628"/>
      <c r="R33" s="628"/>
      <c r="S33" s="628"/>
      <c r="T33" s="650"/>
    </row>
    <row r="34" spans="1:20" ht="12.75" customHeight="1" x14ac:dyDescent="0.2">
      <c r="A34" s="619"/>
      <c r="B34" s="605"/>
      <c r="C34" s="294"/>
      <c r="D34" s="294"/>
      <c r="E34" s="294"/>
      <c r="F34" s="294"/>
      <c r="G34" s="294"/>
      <c r="H34" s="294"/>
      <c r="I34" s="607"/>
      <c r="J34" s="624"/>
      <c r="K34" s="628"/>
      <c r="L34" s="628"/>
      <c r="M34" s="628"/>
      <c r="N34" s="628"/>
      <c r="O34" s="628"/>
      <c r="P34" s="628"/>
      <c r="Q34" s="628"/>
      <c r="R34" s="628"/>
      <c r="S34" s="628"/>
      <c r="T34" s="650"/>
    </row>
    <row r="35" spans="1:20" ht="30" customHeight="1" x14ac:dyDescent="0.2">
      <c r="A35" s="619"/>
      <c r="B35" s="605"/>
      <c r="C35" s="611" t="s">
        <v>496</v>
      </c>
      <c r="D35" s="611"/>
      <c r="E35" s="611"/>
      <c r="F35" s="611"/>
      <c r="G35" s="611"/>
      <c r="H35" s="611"/>
      <c r="I35" s="607"/>
      <c r="J35" s="624"/>
      <c r="K35" s="628"/>
      <c r="L35" s="628"/>
      <c r="M35" s="628"/>
      <c r="N35" s="628"/>
      <c r="O35" s="628"/>
      <c r="P35" s="628"/>
      <c r="Q35" s="628"/>
      <c r="R35" s="628"/>
      <c r="S35" s="628"/>
      <c r="T35" s="650"/>
    </row>
    <row r="36" spans="1:20" ht="13.5" thickBot="1" x14ac:dyDescent="0.25">
      <c r="A36" s="620"/>
      <c r="B36" s="613"/>
      <c r="C36" s="614"/>
      <c r="D36" s="614"/>
      <c r="E36" s="614"/>
      <c r="F36" s="614"/>
      <c r="G36" s="614"/>
      <c r="H36" s="614"/>
      <c r="I36" s="622"/>
      <c r="J36" s="625"/>
      <c r="K36" s="615"/>
      <c r="L36" s="615"/>
      <c r="M36" s="615"/>
      <c r="N36" s="615"/>
      <c r="O36" s="615"/>
      <c r="P36" s="615"/>
      <c r="Q36" s="615"/>
      <c r="R36" s="50"/>
      <c r="S36" s="50"/>
      <c r="T36" s="651"/>
    </row>
    <row r="37" spans="1:20" ht="24" customHeight="1" x14ac:dyDescent="0.2">
      <c r="A37" s="41" t="s">
        <v>27</v>
      </c>
      <c r="B37" s="604"/>
      <c r="I37" s="606"/>
      <c r="J37" s="601"/>
      <c r="K37" s="81"/>
      <c r="L37" s="81"/>
      <c r="M37" s="81"/>
      <c r="N37" s="81"/>
      <c r="O37" s="81"/>
      <c r="P37" s="81"/>
      <c r="Q37" s="81"/>
      <c r="R37" s="79"/>
      <c r="S37" s="79"/>
      <c r="T37" s="610"/>
    </row>
    <row r="38" spans="1:20" ht="21" customHeight="1" x14ac:dyDescent="0.2">
      <c r="A38" s="626" t="s">
        <v>47</v>
      </c>
      <c r="B38" s="605"/>
      <c r="C38" s="598" t="s">
        <v>498</v>
      </c>
      <c r="D38" s="598"/>
      <c r="E38" s="598"/>
      <c r="F38" s="598"/>
      <c r="G38" s="598"/>
      <c r="H38" s="598"/>
      <c r="I38" s="607"/>
      <c r="J38" s="602"/>
      <c r="K38" s="297"/>
      <c r="L38" s="673"/>
      <c r="M38" s="673"/>
      <c r="N38" s="673"/>
      <c r="O38" s="673"/>
      <c r="P38" s="673"/>
      <c r="Q38" s="673"/>
      <c r="R38" s="673"/>
      <c r="S38" s="673"/>
      <c r="T38" s="610"/>
    </row>
    <row r="39" spans="1:20" ht="15.75" customHeight="1" x14ac:dyDescent="0.2">
      <c r="A39" s="626"/>
      <c r="B39" s="605"/>
      <c r="C39" s="598"/>
      <c r="D39" s="598"/>
      <c r="E39" s="598"/>
      <c r="F39" s="598"/>
      <c r="G39" s="598"/>
      <c r="H39" s="598"/>
      <c r="I39" s="607"/>
      <c r="J39" s="602"/>
      <c r="K39" s="298"/>
      <c r="L39" s="674"/>
      <c r="M39" s="299"/>
      <c r="N39" s="300"/>
      <c r="O39" s="301"/>
      <c r="P39" s="301"/>
      <c r="Q39" s="301"/>
      <c r="R39" s="301"/>
      <c r="S39" s="301"/>
      <c r="T39" s="610"/>
    </row>
    <row r="40" spans="1:20" ht="12.75" customHeight="1" x14ac:dyDescent="0.2">
      <c r="A40" s="626"/>
      <c r="B40" s="605"/>
      <c r="I40" s="607"/>
      <c r="J40" s="602"/>
      <c r="K40" s="298"/>
      <c r="L40" s="674"/>
      <c r="M40" s="302"/>
      <c r="N40" s="300"/>
      <c r="O40" s="301"/>
      <c r="P40" s="301"/>
      <c r="Q40" s="301"/>
      <c r="R40" s="301"/>
      <c r="S40" s="301"/>
      <c r="T40" s="610"/>
    </row>
    <row r="41" spans="1:20" x14ac:dyDescent="0.2">
      <c r="A41" s="626"/>
      <c r="B41" s="605"/>
      <c r="C41" s="596" t="s">
        <v>102</v>
      </c>
      <c r="D41" s="596"/>
      <c r="E41" s="596"/>
      <c r="F41" s="596"/>
      <c r="G41" s="596"/>
      <c r="H41" s="596"/>
      <c r="I41" s="607"/>
      <c r="J41" s="602"/>
      <c r="K41" s="298"/>
      <c r="L41" s="674"/>
      <c r="M41" s="302"/>
      <c r="N41" s="300"/>
      <c r="O41" s="301"/>
      <c r="P41" s="301"/>
      <c r="Q41" s="301"/>
      <c r="R41" s="301"/>
      <c r="S41" s="301"/>
      <c r="T41" s="610"/>
    </row>
    <row r="42" spans="1:20" x14ac:dyDescent="0.2">
      <c r="A42" s="626"/>
      <c r="B42" s="605"/>
      <c r="C42" s="596"/>
      <c r="D42" s="596"/>
      <c r="E42" s="596"/>
      <c r="F42" s="596"/>
      <c r="G42" s="596"/>
      <c r="H42" s="596"/>
      <c r="I42" s="607"/>
      <c r="J42" s="602"/>
      <c r="K42" s="298"/>
      <c r="L42" s="674"/>
      <c r="M42" s="302"/>
      <c r="N42" s="300"/>
      <c r="O42" s="301"/>
      <c r="P42" s="301"/>
      <c r="Q42" s="301"/>
      <c r="R42" s="301"/>
      <c r="S42" s="301"/>
      <c r="T42" s="610"/>
    </row>
    <row r="43" spans="1:20" ht="12.75" customHeight="1" x14ac:dyDescent="0.2">
      <c r="A43" s="626"/>
      <c r="B43" s="605"/>
      <c r="C43" s="596"/>
      <c r="D43" s="596"/>
      <c r="E43" s="596"/>
      <c r="F43" s="596"/>
      <c r="G43" s="596"/>
      <c r="H43" s="596"/>
      <c r="I43" s="607"/>
      <c r="J43" s="602"/>
      <c r="K43" s="298"/>
      <c r="L43" s="674"/>
      <c r="M43" s="302"/>
      <c r="N43" s="300"/>
      <c r="O43" s="301"/>
      <c r="P43" s="301"/>
      <c r="Q43" s="301"/>
      <c r="R43" s="301"/>
      <c r="S43" s="301"/>
      <c r="T43" s="610"/>
    </row>
    <row r="44" spans="1:20" ht="12.75" customHeight="1" x14ac:dyDescent="0.2">
      <c r="A44" s="626"/>
      <c r="B44" s="605"/>
      <c r="C44" s="596"/>
      <c r="D44" s="596"/>
      <c r="E44" s="596"/>
      <c r="F44" s="596"/>
      <c r="G44" s="596"/>
      <c r="H44" s="596"/>
      <c r="I44" s="607"/>
      <c r="J44" s="602"/>
      <c r="K44" s="298"/>
      <c r="L44" s="674"/>
      <c r="M44" s="302"/>
      <c r="N44" s="300"/>
      <c r="O44" s="301"/>
      <c r="P44" s="301"/>
      <c r="Q44" s="301"/>
      <c r="R44" s="301"/>
      <c r="S44" s="301"/>
      <c r="T44" s="610"/>
    </row>
    <row r="45" spans="1:20" ht="12.75" customHeight="1" x14ac:dyDescent="0.2">
      <c r="A45" s="626"/>
      <c r="B45" s="605"/>
      <c r="C45" s="39"/>
      <c r="D45" s="43"/>
      <c r="E45" s="43"/>
      <c r="F45" s="43"/>
      <c r="G45" s="43"/>
      <c r="H45" s="43"/>
      <c r="I45" s="607"/>
      <c r="J45" s="602"/>
      <c r="K45" s="298"/>
      <c r="L45" s="674"/>
      <c r="M45" s="302"/>
      <c r="N45" s="300"/>
      <c r="O45" s="301"/>
      <c r="P45" s="301"/>
      <c r="Q45" s="301"/>
      <c r="R45" s="301"/>
      <c r="S45" s="301"/>
      <c r="T45" s="610"/>
    </row>
    <row r="46" spans="1:20" ht="12.75" customHeight="1" x14ac:dyDescent="0.2">
      <c r="A46" s="626"/>
      <c r="B46" s="605"/>
      <c r="C46" s="598" t="s">
        <v>499</v>
      </c>
      <c r="D46" s="598"/>
      <c r="E46" s="598"/>
      <c r="F46" s="598"/>
      <c r="G46" s="598"/>
      <c r="H46" s="598"/>
      <c r="I46" s="607"/>
      <c r="J46" s="602"/>
      <c r="K46" s="298"/>
      <c r="L46" s="674"/>
      <c r="M46" s="302"/>
      <c r="N46" s="300"/>
      <c r="O46" s="301"/>
      <c r="P46" s="301"/>
      <c r="Q46" s="301"/>
      <c r="R46" s="301"/>
      <c r="S46" s="301"/>
      <c r="T46" s="610"/>
    </row>
    <row r="47" spans="1:20" ht="12.75" customHeight="1" x14ac:dyDescent="0.2">
      <c r="A47" s="626"/>
      <c r="B47" s="605"/>
      <c r="C47" s="598"/>
      <c r="D47" s="598"/>
      <c r="E47" s="598"/>
      <c r="F47" s="598"/>
      <c r="G47" s="598"/>
      <c r="H47" s="598"/>
      <c r="I47" s="607"/>
      <c r="J47" s="602"/>
      <c r="K47" s="298"/>
      <c r="L47" s="674"/>
      <c r="M47" s="302"/>
      <c r="N47" s="300"/>
      <c r="O47" s="301"/>
      <c r="P47" s="301"/>
      <c r="Q47" s="301"/>
      <c r="R47" s="301"/>
      <c r="S47" s="301"/>
      <c r="T47" s="610"/>
    </row>
    <row r="48" spans="1:20" ht="12.75" customHeight="1" x14ac:dyDescent="0.2">
      <c r="A48" s="626"/>
      <c r="B48" s="605"/>
      <c r="C48" s="598"/>
      <c r="D48" s="598"/>
      <c r="E48" s="598"/>
      <c r="F48" s="598"/>
      <c r="G48" s="598"/>
      <c r="H48" s="598"/>
      <c r="I48" s="607"/>
      <c r="J48" s="602"/>
      <c r="K48" s="298"/>
      <c r="L48" s="674"/>
      <c r="M48" s="302"/>
      <c r="N48" s="300"/>
      <c r="O48" s="301"/>
      <c r="P48" s="301"/>
      <c r="Q48" s="301"/>
      <c r="R48" s="301"/>
      <c r="S48" s="301"/>
      <c r="T48" s="610"/>
    </row>
    <row r="49" spans="1:20" ht="12.75" customHeight="1" x14ac:dyDescent="0.2">
      <c r="A49" s="626"/>
      <c r="B49" s="605"/>
      <c r="C49" s="598"/>
      <c r="D49" s="598"/>
      <c r="E49" s="598"/>
      <c r="F49" s="598"/>
      <c r="G49" s="598"/>
      <c r="H49" s="598"/>
      <c r="I49" s="607"/>
      <c r="J49" s="602"/>
      <c r="K49" s="298"/>
      <c r="L49" s="674"/>
      <c r="M49" s="302"/>
      <c r="N49" s="300"/>
      <c r="O49" s="301"/>
      <c r="P49" s="301"/>
      <c r="Q49" s="301"/>
      <c r="R49" s="301"/>
      <c r="S49" s="301"/>
      <c r="T49" s="610"/>
    </row>
    <row r="50" spans="1:20" ht="12.75" customHeight="1" x14ac:dyDescent="0.2">
      <c r="A50" s="626"/>
      <c r="B50" s="605"/>
      <c r="C50" s="598"/>
      <c r="D50" s="598"/>
      <c r="E50" s="598"/>
      <c r="F50" s="598"/>
      <c r="G50" s="598"/>
      <c r="H50" s="598"/>
      <c r="I50" s="607"/>
      <c r="J50" s="602"/>
      <c r="K50" s="298"/>
      <c r="L50" s="674"/>
      <c r="M50" s="302"/>
      <c r="N50" s="300"/>
      <c r="O50" s="301"/>
      <c r="P50" s="301"/>
      <c r="Q50" s="301"/>
      <c r="R50" s="301"/>
      <c r="S50" s="301"/>
      <c r="T50" s="610"/>
    </row>
    <row r="51" spans="1:20" ht="12.75" customHeight="1" x14ac:dyDescent="0.2">
      <c r="A51" s="626"/>
      <c r="B51" s="605"/>
      <c r="C51" s="598"/>
      <c r="D51" s="598"/>
      <c r="E51" s="598"/>
      <c r="F51" s="598"/>
      <c r="G51" s="598"/>
      <c r="H51" s="598"/>
      <c r="I51" s="607"/>
      <c r="J51" s="602"/>
      <c r="K51" s="298"/>
      <c r="L51" s="674"/>
      <c r="M51" s="302"/>
      <c r="N51" s="300"/>
      <c r="O51" s="301"/>
      <c r="P51" s="301"/>
      <c r="Q51" s="301"/>
      <c r="R51" s="301"/>
      <c r="S51" s="301"/>
      <c r="T51" s="610"/>
    </row>
    <row r="52" spans="1:20" ht="12.75" customHeight="1" x14ac:dyDescent="0.2">
      <c r="A52" s="626"/>
      <c r="B52" s="605"/>
      <c r="C52" s="598"/>
      <c r="D52" s="598"/>
      <c r="E52" s="598"/>
      <c r="F52" s="598"/>
      <c r="G52" s="598"/>
      <c r="H52" s="598"/>
      <c r="I52" s="607"/>
      <c r="J52" s="602"/>
      <c r="K52" s="298"/>
      <c r="L52" s="674"/>
      <c r="M52" s="302"/>
      <c r="N52" s="300"/>
      <c r="O52" s="301"/>
      <c r="P52" s="301"/>
      <c r="Q52" s="301"/>
      <c r="R52" s="301"/>
      <c r="S52" s="301"/>
      <c r="T52" s="610"/>
    </row>
    <row r="53" spans="1:20" ht="12.75" customHeight="1" x14ac:dyDescent="0.2">
      <c r="A53" s="626"/>
      <c r="B53" s="605"/>
      <c r="C53" s="598"/>
      <c r="D53" s="598"/>
      <c r="E53" s="598"/>
      <c r="F53" s="598"/>
      <c r="G53" s="598"/>
      <c r="H53" s="598"/>
      <c r="I53" s="607"/>
      <c r="J53" s="602"/>
      <c r="K53" s="298"/>
      <c r="L53" s="674"/>
      <c r="M53" s="302"/>
      <c r="N53" s="300"/>
      <c r="O53" s="301"/>
      <c r="P53" s="301"/>
      <c r="Q53" s="301"/>
      <c r="R53" s="301"/>
      <c r="S53" s="301"/>
      <c r="T53" s="610"/>
    </row>
    <row r="54" spans="1:20" ht="12.75" customHeight="1" x14ac:dyDescent="0.2">
      <c r="A54" s="626"/>
      <c r="B54" s="605"/>
      <c r="C54" s="598"/>
      <c r="D54" s="598"/>
      <c r="E54" s="598"/>
      <c r="F54" s="598"/>
      <c r="G54" s="598"/>
      <c r="H54" s="598"/>
      <c r="I54" s="607"/>
      <c r="J54" s="602"/>
      <c r="K54" s="298"/>
      <c r="L54" s="674"/>
      <c r="M54" s="302"/>
      <c r="N54" s="300"/>
      <c r="O54" s="301"/>
      <c r="P54" s="301"/>
      <c r="Q54" s="301"/>
      <c r="R54" s="301"/>
      <c r="S54" s="301"/>
      <c r="T54" s="610"/>
    </row>
    <row r="55" spans="1:20" ht="12.75" customHeight="1" x14ac:dyDescent="0.2">
      <c r="A55" s="626"/>
      <c r="B55" s="605"/>
      <c r="C55" s="598"/>
      <c r="D55" s="598"/>
      <c r="E55" s="598"/>
      <c r="F55" s="598"/>
      <c r="G55" s="598"/>
      <c r="H55" s="598"/>
      <c r="I55" s="607"/>
      <c r="J55" s="602"/>
      <c r="K55" s="298"/>
      <c r="L55" s="674"/>
      <c r="M55" s="302"/>
      <c r="N55" s="300"/>
      <c r="O55" s="301"/>
      <c r="P55" s="301"/>
      <c r="Q55" s="301"/>
      <c r="R55" s="301"/>
      <c r="S55" s="301"/>
      <c r="T55" s="610"/>
    </row>
    <row r="56" spans="1:20" ht="12.75" customHeight="1" x14ac:dyDescent="0.2">
      <c r="A56" s="626"/>
      <c r="B56" s="605"/>
      <c r="C56" s="295"/>
      <c r="D56" s="295"/>
      <c r="E56" s="295"/>
      <c r="F56" s="295"/>
      <c r="G56" s="295"/>
      <c r="H56" s="295"/>
      <c r="I56" s="607"/>
      <c r="J56" s="602"/>
      <c r="K56" s="298"/>
      <c r="L56" s="674"/>
      <c r="M56" s="302"/>
      <c r="N56" s="300"/>
      <c r="O56" s="301"/>
      <c r="P56" s="301"/>
      <c r="Q56" s="301"/>
      <c r="R56" s="301"/>
      <c r="S56" s="301"/>
      <c r="T56" s="610"/>
    </row>
    <row r="57" spans="1:20" ht="12.75" customHeight="1" x14ac:dyDescent="0.2">
      <c r="A57" s="626"/>
      <c r="B57" s="605"/>
      <c r="C57" s="598" t="s">
        <v>500</v>
      </c>
      <c r="D57" s="598"/>
      <c r="E57" s="598"/>
      <c r="F57" s="598"/>
      <c r="G57" s="598"/>
      <c r="H57" s="598"/>
      <c r="I57" s="607"/>
      <c r="J57" s="602"/>
      <c r="K57" s="298"/>
      <c r="L57" s="674"/>
      <c r="M57" s="302"/>
      <c r="N57" s="300"/>
      <c r="O57" s="301"/>
      <c r="P57" s="301"/>
      <c r="Q57" s="301"/>
      <c r="R57" s="301"/>
      <c r="S57" s="301"/>
      <c r="T57" s="610"/>
    </row>
    <row r="58" spans="1:20" ht="12.75" customHeight="1" x14ac:dyDescent="0.2">
      <c r="A58" s="626"/>
      <c r="B58" s="605"/>
      <c r="C58" s="598"/>
      <c r="D58" s="598"/>
      <c r="E58" s="598"/>
      <c r="F58" s="598"/>
      <c r="G58" s="598"/>
      <c r="H58" s="598"/>
      <c r="I58" s="607"/>
      <c r="J58" s="602"/>
      <c r="K58" s="298"/>
      <c r="L58" s="674"/>
      <c r="M58" s="302"/>
      <c r="N58" s="300"/>
      <c r="O58" s="301"/>
      <c r="P58" s="301"/>
      <c r="Q58" s="301"/>
      <c r="R58" s="301"/>
      <c r="S58" s="301"/>
      <c r="T58" s="610"/>
    </row>
    <row r="59" spans="1:20" ht="12.75" customHeight="1" x14ac:dyDescent="0.2">
      <c r="A59" s="626"/>
      <c r="B59" s="605"/>
      <c r="C59" s="598"/>
      <c r="D59" s="598"/>
      <c r="E59" s="598"/>
      <c r="F59" s="598"/>
      <c r="G59" s="598"/>
      <c r="H59" s="598"/>
      <c r="I59" s="607"/>
      <c r="J59" s="602"/>
      <c r="K59" s="298"/>
      <c r="L59" s="674"/>
      <c r="M59" s="302"/>
      <c r="N59" s="300"/>
      <c r="O59" s="301"/>
      <c r="P59" s="301"/>
      <c r="Q59" s="301"/>
      <c r="R59" s="301"/>
      <c r="S59" s="301"/>
      <c r="T59" s="610"/>
    </row>
    <row r="60" spans="1:20" ht="12.75" customHeight="1" x14ac:dyDescent="0.2">
      <c r="A60" s="626"/>
      <c r="B60" s="605"/>
      <c r="C60" s="598"/>
      <c r="D60" s="598"/>
      <c r="E60" s="598"/>
      <c r="F60" s="598"/>
      <c r="G60" s="598"/>
      <c r="H60" s="598"/>
      <c r="I60" s="607"/>
      <c r="J60" s="602"/>
      <c r="K60" s="298"/>
      <c r="L60" s="674"/>
      <c r="M60" s="302"/>
      <c r="N60" s="300"/>
      <c r="O60" s="301"/>
      <c r="P60" s="301"/>
      <c r="Q60" s="301"/>
      <c r="R60" s="301"/>
      <c r="S60" s="301"/>
      <c r="T60" s="610"/>
    </row>
    <row r="61" spans="1:20" ht="12.75" customHeight="1" x14ac:dyDescent="0.2">
      <c r="A61" s="626"/>
      <c r="B61" s="605"/>
      <c r="C61" s="598"/>
      <c r="D61" s="598"/>
      <c r="E61" s="598"/>
      <c r="F61" s="598"/>
      <c r="G61" s="598"/>
      <c r="H61" s="598"/>
      <c r="I61" s="607"/>
      <c r="J61" s="602"/>
      <c r="K61" s="298"/>
      <c r="L61" s="674"/>
      <c r="M61" s="302"/>
      <c r="N61" s="300"/>
      <c r="O61" s="301"/>
      <c r="P61" s="301"/>
      <c r="Q61" s="301"/>
      <c r="R61" s="301"/>
      <c r="S61" s="301"/>
      <c r="T61" s="610"/>
    </row>
    <row r="62" spans="1:20" ht="12.75" customHeight="1" x14ac:dyDescent="0.2">
      <c r="A62" s="626"/>
      <c r="B62" s="605"/>
      <c r="C62" s="598"/>
      <c r="D62" s="598"/>
      <c r="E62" s="598"/>
      <c r="F62" s="598"/>
      <c r="G62" s="598"/>
      <c r="H62" s="598"/>
      <c r="I62" s="607"/>
      <c r="J62" s="602"/>
      <c r="K62" s="298"/>
      <c r="L62" s="674"/>
      <c r="M62" s="302"/>
      <c r="N62" s="300"/>
      <c r="O62" s="301"/>
      <c r="P62" s="301"/>
      <c r="Q62" s="301"/>
      <c r="R62" s="301"/>
      <c r="S62" s="301"/>
      <c r="T62" s="610"/>
    </row>
    <row r="63" spans="1:20" ht="12.75" customHeight="1" x14ac:dyDescent="0.2">
      <c r="A63" s="626"/>
      <c r="B63" s="605"/>
      <c r="C63" s="89"/>
      <c r="D63" s="89"/>
      <c r="E63" s="89"/>
      <c r="F63" s="89"/>
      <c r="G63" s="89"/>
      <c r="H63" s="89"/>
      <c r="I63" s="607"/>
      <c r="J63" s="602"/>
      <c r="K63" s="298"/>
      <c r="L63" s="674"/>
      <c r="M63" s="302"/>
      <c r="N63" s="300"/>
      <c r="O63" s="301"/>
      <c r="P63" s="301"/>
      <c r="Q63" s="301"/>
      <c r="R63" s="301"/>
      <c r="S63" s="301"/>
      <c r="T63" s="610"/>
    </row>
    <row r="64" spans="1:20" ht="12.75" customHeight="1" x14ac:dyDescent="0.2">
      <c r="A64" s="626"/>
      <c r="B64" s="605"/>
      <c r="C64" s="611" t="s">
        <v>82</v>
      </c>
      <c r="D64" s="599"/>
      <c r="E64" s="599"/>
      <c r="F64" s="599"/>
      <c r="G64" s="599"/>
      <c r="H64" s="599"/>
      <c r="I64" s="607"/>
      <c r="J64" s="602"/>
      <c r="K64" s="298"/>
      <c r="L64" s="674"/>
      <c r="M64" s="302"/>
      <c r="N64" s="300"/>
      <c r="O64" s="301"/>
      <c r="P64" s="301"/>
      <c r="Q64" s="301"/>
      <c r="R64" s="301"/>
      <c r="S64" s="301"/>
      <c r="T64" s="610"/>
    </row>
    <row r="65" spans="1:20" ht="12.75" customHeight="1" x14ac:dyDescent="0.2">
      <c r="A65" s="626"/>
      <c r="B65" s="605"/>
      <c r="C65" s="252" t="s">
        <v>444</v>
      </c>
      <c r="D65" s="596" t="s">
        <v>502</v>
      </c>
      <c r="E65" s="596"/>
      <c r="F65" s="596"/>
      <c r="G65" s="596"/>
      <c r="H65" s="596"/>
      <c r="I65" s="607"/>
      <c r="J65" s="602"/>
      <c r="K65" s="298"/>
      <c r="L65" s="674"/>
      <c r="M65" s="302"/>
      <c r="N65" s="300"/>
      <c r="O65" s="301"/>
      <c r="P65" s="301"/>
      <c r="Q65" s="301"/>
      <c r="R65" s="301"/>
      <c r="S65" s="301"/>
      <c r="T65" s="610"/>
    </row>
    <row r="66" spans="1:20" ht="31.5" customHeight="1" x14ac:dyDescent="0.2">
      <c r="A66" s="626"/>
      <c r="B66" s="605"/>
      <c r="C66" s="253" t="s">
        <v>383</v>
      </c>
      <c r="D66" s="618" t="s">
        <v>449</v>
      </c>
      <c r="E66" s="618"/>
      <c r="F66" s="618"/>
      <c r="G66" s="618"/>
      <c r="H66" s="618"/>
      <c r="I66" s="607"/>
      <c r="J66" s="602"/>
      <c r="K66" s="298"/>
      <c r="L66" s="299"/>
      <c r="M66" s="299"/>
      <c r="N66" s="303"/>
      <c r="O66" s="304"/>
      <c r="P66" s="304"/>
      <c r="Q66" s="304"/>
      <c r="R66" s="304"/>
      <c r="S66" s="304"/>
      <c r="T66" s="610"/>
    </row>
    <row r="67" spans="1:20" ht="45" customHeight="1" x14ac:dyDescent="0.2">
      <c r="A67" s="626"/>
      <c r="B67" s="605"/>
      <c r="C67" s="254" t="s">
        <v>445</v>
      </c>
      <c r="D67" s="618" t="s">
        <v>454</v>
      </c>
      <c r="E67" s="618"/>
      <c r="F67" s="618"/>
      <c r="G67" s="618"/>
      <c r="H67" s="618"/>
      <c r="I67" s="607"/>
      <c r="J67" s="602"/>
      <c r="K67" s="298"/>
      <c r="L67" s="299"/>
      <c r="N67" s="303"/>
      <c r="O67" s="305"/>
      <c r="P67" s="305"/>
      <c r="Q67" s="675"/>
      <c r="R67" s="675"/>
      <c r="S67" s="305"/>
      <c r="T67" s="610"/>
    </row>
    <row r="68" spans="1:20" ht="36.75" customHeight="1" x14ac:dyDescent="0.2">
      <c r="A68" s="626"/>
      <c r="B68" s="605"/>
      <c r="C68" s="254" t="s">
        <v>446</v>
      </c>
      <c r="D68" s="618" t="s">
        <v>450</v>
      </c>
      <c r="E68" s="618"/>
      <c r="F68" s="618"/>
      <c r="G68" s="618"/>
      <c r="H68" s="618"/>
      <c r="I68" s="607"/>
      <c r="J68" s="602"/>
      <c r="K68" s="298"/>
      <c r="L68" s="611" t="s">
        <v>451</v>
      </c>
      <c r="M68" s="611"/>
      <c r="N68" s="611"/>
      <c r="O68" s="611"/>
      <c r="P68" s="611"/>
      <c r="Q68" s="611"/>
      <c r="R68" s="611"/>
      <c r="S68" s="611"/>
      <c r="T68" s="610"/>
    </row>
    <row r="69" spans="1:20" ht="36" customHeight="1" x14ac:dyDescent="0.2">
      <c r="A69" s="626"/>
      <c r="B69" s="605"/>
      <c r="C69" s="254" t="s">
        <v>447</v>
      </c>
      <c r="D69" s="618" t="s">
        <v>448</v>
      </c>
      <c r="E69" s="618"/>
      <c r="F69" s="618"/>
      <c r="G69" s="618"/>
      <c r="H69" s="618"/>
      <c r="I69" s="607"/>
      <c r="J69" s="602"/>
      <c r="K69" s="298"/>
      <c r="L69" s="611" t="s">
        <v>501</v>
      </c>
      <c r="M69" s="611"/>
      <c r="N69" s="611"/>
      <c r="O69" s="611"/>
      <c r="P69" s="611"/>
      <c r="Q69" s="611"/>
      <c r="R69" s="611"/>
      <c r="S69" s="611"/>
      <c r="T69" s="610"/>
    </row>
    <row r="70" spans="1:20" ht="11.25" customHeight="1" thickBot="1" x14ac:dyDescent="0.25">
      <c r="A70" s="627"/>
      <c r="B70" s="605"/>
      <c r="C70" s="612"/>
      <c r="D70" s="612"/>
      <c r="E70" s="612"/>
      <c r="F70" s="612"/>
      <c r="G70" s="612"/>
      <c r="H70" s="612"/>
      <c r="I70" s="607"/>
      <c r="J70" s="602"/>
      <c r="K70" s="608"/>
      <c r="L70" s="608"/>
      <c r="M70" s="608"/>
      <c r="N70" s="608"/>
      <c r="O70" s="608"/>
      <c r="P70" s="608"/>
      <c r="Q70" s="608"/>
      <c r="R70" s="608"/>
      <c r="S70" s="608"/>
      <c r="T70" s="609"/>
    </row>
    <row r="71" spans="1:20" ht="32.25" customHeight="1" x14ac:dyDescent="0.2">
      <c r="A71" s="42" t="s">
        <v>28</v>
      </c>
      <c r="B71" s="604"/>
      <c r="C71" s="597" t="s">
        <v>503</v>
      </c>
      <c r="D71" s="597"/>
      <c r="E71" s="597"/>
      <c r="F71" s="597"/>
      <c r="G71" s="597"/>
      <c r="H71" s="597"/>
      <c r="I71" s="664"/>
      <c r="J71" s="601"/>
      <c r="K71" s="616"/>
      <c r="L71" s="616"/>
      <c r="M71" s="616"/>
      <c r="N71" s="616"/>
      <c r="O71" s="616"/>
      <c r="P71" s="616"/>
      <c r="Q71" s="616"/>
      <c r="R71" s="80"/>
      <c r="S71" s="80"/>
      <c r="T71" s="662"/>
    </row>
    <row r="72" spans="1:20" ht="25.5" customHeight="1" x14ac:dyDescent="0.2">
      <c r="A72" s="619" t="s">
        <v>30</v>
      </c>
      <c r="B72" s="605"/>
      <c r="C72" s="617" t="s">
        <v>504</v>
      </c>
      <c r="D72" s="598"/>
      <c r="E72" s="598"/>
      <c r="F72" s="598"/>
      <c r="G72" s="598"/>
      <c r="H72" s="598"/>
      <c r="I72" s="665"/>
      <c r="J72" s="602"/>
      <c r="K72" s="659" t="s">
        <v>51</v>
      </c>
      <c r="L72" s="659"/>
      <c r="M72" s="659" t="s">
        <v>48</v>
      </c>
      <c r="N72" s="659"/>
      <c r="O72" s="659"/>
      <c r="P72" s="659" t="s">
        <v>49</v>
      </c>
      <c r="Q72" s="659"/>
      <c r="R72" s="659"/>
      <c r="S72" s="659"/>
      <c r="T72" s="610"/>
    </row>
    <row r="73" spans="1:20" ht="24.95" customHeight="1" x14ac:dyDescent="0.2">
      <c r="A73" s="619"/>
      <c r="B73" s="605"/>
      <c r="C73" s="617" t="s">
        <v>505</v>
      </c>
      <c r="D73" s="598"/>
      <c r="E73" s="598"/>
      <c r="F73" s="598"/>
      <c r="G73" s="598"/>
      <c r="H73" s="598"/>
      <c r="I73" s="665"/>
      <c r="J73" s="602"/>
      <c r="K73" s="659"/>
      <c r="L73" s="659"/>
      <c r="M73" s="659"/>
      <c r="N73" s="659"/>
      <c r="O73" s="659"/>
      <c r="P73" s="659"/>
      <c r="Q73" s="659"/>
      <c r="R73" s="659"/>
      <c r="S73" s="659"/>
      <c r="T73" s="610"/>
    </row>
    <row r="74" spans="1:20" ht="23.25" customHeight="1" x14ac:dyDescent="0.2">
      <c r="A74" s="619"/>
      <c r="B74" s="605"/>
      <c r="C74" s="596" t="s">
        <v>103</v>
      </c>
      <c r="D74" s="596"/>
      <c r="E74" s="596"/>
      <c r="F74" s="596"/>
      <c r="G74" s="596"/>
      <c r="H74" s="596"/>
      <c r="I74" s="665"/>
      <c r="J74" s="602"/>
      <c r="K74" s="667" t="s">
        <v>452</v>
      </c>
      <c r="L74" s="667"/>
      <c r="M74" s="661" t="s">
        <v>44</v>
      </c>
      <c r="N74" s="661"/>
      <c r="O74" s="661"/>
      <c r="P74" s="660" t="s">
        <v>507</v>
      </c>
      <c r="Q74" s="660"/>
      <c r="R74" s="660"/>
      <c r="S74" s="660"/>
      <c r="T74" s="610"/>
    </row>
    <row r="75" spans="1:20" ht="24.95" customHeight="1" x14ac:dyDescent="0.2">
      <c r="A75" s="619"/>
      <c r="B75" s="605"/>
      <c r="C75" s="617" t="s">
        <v>506</v>
      </c>
      <c r="D75" s="598"/>
      <c r="E75" s="598"/>
      <c r="F75" s="598"/>
      <c r="G75" s="598"/>
      <c r="H75" s="598"/>
      <c r="I75" s="665"/>
      <c r="J75" s="602"/>
      <c r="K75" s="667"/>
      <c r="L75" s="667"/>
      <c r="M75" s="661"/>
      <c r="N75" s="661"/>
      <c r="O75" s="661"/>
      <c r="P75" s="660"/>
      <c r="Q75" s="660"/>
      <c r="R75" s="660"/>
      <c r="S75" s="660"/>
      <c r="T75" s="610"/>
    </row>
    <row r="76" spans="1:20" ht="24.95" customHeight="1" x14ac:dyDescent="0.2">
      <c r="A76" s="619"/>
      <c r="B76" s="605"/>
      <c r="C76" s="598"/>
      <c r="D76" s="598"/>
      <c r="E76" s="598"/>
      <c r="F76" s="598"/>
      <c r="G76" s="598"/>
      <c r="H76" s="598"/>
      <c r="I76" s="665"/>
      <c r="J76" s="602"/>
      <c r="K76" s="667"/>
      <c r="L76" s="667"/>
      <c r="M76" s="661"/>
      <c r="N76" s="661"/>
      <c r="O76" s="661"/>
      <c r="P76" s="660"/>
      <c r="Q76" s="660"/>
      <c r="R76" s="660"/>
      <c r="S76" s="660"/>
      <c r="T76" s="610"/>
    </row>
    <row r="77" spans="1:20" ht="24.95" customHeight="1" x14ac:dyDescent="0.2">
      <c r="A77" s="619"/>
      <c r="B77" s="605"/>
      <c r="C77" s="598"/>
      <c r="D77" s="598"/>
      <c r="E77" s="598"/>
      <c r="F77" s="598"/>
      <c r="G77" s="598"/>
      <c r="H77" s="598"/>
      <c r="I77" s="665"/>
      <c r="J77" s="602"/>
      <c r="K77" s="667"/>
      <c r="L77" s="667"/>
      <c r="M77" s="661"/>
      <c r="N77" s="661"/>
      <c r="O77" s="661"/>
      <c r="P77" s="660"/>
      <c r="Q77" s="660"/>
      <c r="R77" s="660"/>
      <c r="S77" s="660"/>
      <c r="T77" s="610"/>
    </row>
    <row r="78" spans="1:20" ht="24.95" customHeight="1" x14ac:dyDescent="0.2">
      <c r="A78" s="619"/>
      <c r="B78" s="605"/>
      <c r="C78" s="611" t="s">
        <v>29</v>
      </c>
      <c r="D78" s="611"/>
      <c r="E78" s="611"/>
      <c r="F78" s="611"/>
      <c r="G78" s="611"/>
      <c r="H78" s="611"/>
      <c r="I78" s="665"/>
      <c r="J78" s="602"/>
      <c r="K78" s="667"/>
      <c r="L78" s="667"/>
      <c r="M78" s="661"/>
      <c r="N78" s="661"/>
      <c r="O78" s="661"/>
      <c r="P78" s="660"/>
      <c r="Q78" s="660"/>
      <c r="R78" s="660"/>
      <c r="S78" s="660"/>
      <c r="T78" s="610"/>
    </row>
    <row r="79" spans="1:20" ht="23.1" customHeight="1" x14ac:dyDescent="0.2">
      <c r="A79" s="619"/>
      <c r="B79" s="605"/>
      <c r="C79" s="598" t="s">
        <v>104</v>
      </c>
      <c r="D79" s="598"/>
      <c r="E79" s="598"/>
      <c r="F79" s="598"/>
      <c r="G79" s="598"/>
      <c r="H79" s="598"/>
      <c r="I79" s="665"/>
      <c r="J79" s="602"/>
      <c r="K79" s="667"/>
      <c r="L79" s="667"/>
      <c r="M79" s="661"/>
      <c r="N79" s="661"/>
      <c r="O79" s="661"/>
      <c r="P79" s="660"/>
      <c r="Q79" s="660"/>
      <c r="R79" s="660"/>
      <c r="S79" s="660"/>
      <c r="T79" s="610"/>
    </row>
    <row r="80" spans="1:20" ht="23.1" customHeight="1" x14ac:dyDescent="0.2">
      <c r="A80" s="619"/>
      <c r="B80" s="605"/>
      <c r="C80" s="598"/>
      <c r="D80" s="598"/>
      <c r="E80" s="598"/>
      <c r="F80" s="598"/>
      <c r="G80" s="598"/>
      <c r="H80" s="598"/>
      <c r="I80" s="665"/>
      <c r="J80" s="602"/>
      <c r="K80" s="669" t="s">
        <v>455</v>
      </c>
      <c r="L80" s="669"/>
      <c r="M80" s="661" t="s">
        <v>45</v>
      </c>
      <c r="N80" s="661"/>
      <c r="O80" s="661"/>
      <c r="P80" s="660" t="s">
        <v>508</v>
      </c>
      <c r="Q80" s="660"/>
      <c r="R80" s="660"/>
      <c r="S80" s="660"/>
      <c r="T80" s="610"/>
    </row>
    <row r="81" spans="1:20" ht="23.1" customHeight="1" x14ac:dyDescent="0.2">
      <c r="A81" s="619"/>
      <c r="B81" s="605"/>
      <c r="C81" s="598"/>
      <c r="D81" s="598"/>
      <c r="E81" s="598"/>
      <c r="F81" s="598"/>
      <c r="G81" s="598"/>
      <c r="H81" s="598"/>
      <c r="I81" s="665"/>
      <c r="J81" s="602"/>
      <c r="K81" s="669"/>
      <c r="L81" s="669"/>
      <c r="M81" s="661"/>
      <c r="N81" s="661"/>
      <c r="O81" s="661"/>
      <c r="P81" s="660"/>
      <c r="Q81" s="660"/>
      <c r="R81" s="660"/>
      <c r="S81" s="660"/>
      <c r="T81" s="610"/>
    </row>
    <row r="82" spans="1:20" ht="23.1" customHeight="1" x14ac:dyDescent="0.2">
      <c r="A82" s="619"/>
      <c r="B82" s="605"/>
      <c r="C82" s="611" t="s">
        <v>105</v>
      </c>
      <c r="D82" s="611"/>
      <c r="E82" s="611"/>
      <c r="F82" s="611"/>
      <c r="G82" s="611"/>
      <c r="H82" s="611"/>
      <c r="I82" s="665"/>
      <c r="J82" s="602"/>
      <c r="K82" s="669"/>
      <c r="L82" s="669"/>
      <c r="M82" s="661"/>
      <c r="N82" s="661"/>
      <c r="O82" s="661"/>
      <c r="P82" s="660"/>
      <c r="Q82" s="660"/>
      <c r="R82" s="660"/>
      <c r="S82" s="660"/>
      <c r="T82" s="610"/>
    </row>
    <row r="83" spans="1:20" ht="23.1" customHeight="1" x14ac:dyDescent="0.2">
      <c r="A83" s="619"/>
      <c r="B83" s="605"/>
      <c r="C83" s="617" t="s">
        <v>87</v>
      </c>
      <c r="D83" s="596"/>
      <c r="E83" s="596"/>
      <c r="F83" s="596"/>
      <c r="G83" s="596"/>
      <c r="H83" s="596"/>
      <c r="I83" s="665"/>
      <c r="J83" s="602"/>
      <c r="K83" s="669"/>
      <c r="L83" s="669"/>
      <c r="M83" s="661"/>
      <c r="N83" s="661"/>
      <c r="O83" s="661"/>
      <c r="P83" s="660"/>
      <c r="Q83" s="660"/>
      <c r="R83" s="660"/>
      <c r="S83" s="660"/>
      <c r="T83" s="610"/>
    </row>
    <row r="84" spans="1:20" ht="23.1" customHeight="1" x14ac:dyDescent="0.2">
      <c r="A84" s="619"/>
      <c r="B84" s="605"/>
      <c r="C84" s="596"/>
      <c r="D84" s="596"/>
      <c r="E84" s="596"/>
      <c r="F84" s="596"/>
      <c r="G84" s="596"/>
      <c r="H84" s="596"/>
      <c r="I84" s="665"/>
      <c r="J84" s="602"/>
      <c r="K84" s="669"/>
      <c r="L84" s="669"/>
      <c r="M84" s="661"/>
      <c r="N84" s="661"/>
      <c r="O84" s="661"/>
      <c r="P84" s="660"/>
      <c r="Q84" s="660"/>
      <c r="R84" s="660"/>
      <c r="S84" s="660"/>
      <c r="T84" s="610"/>
    </row>
    <row r="85" spans="1:20" ht="23.1" customHeight="1" x14ac:dyDescent="0.2">
      <c r="A85" s="619"/>
      <c r="B85" s="605"/>
      <c r="C85" s="611" t="s">
        <v>81</v>
      </c>
      <c r="D85" s="611"/>
      <c r="E85" s="611"/>
      <c r="F85" s="611"/>
      <c r="G85" s="611"/>
      <c r="H85" s="611"/>
      <c r="I85" s="665"/>
      <c r="J85" s="602"/>
      <c r="K85" s="669"/>
      <c r="L85" s="669"/>
      <c r="M85" s="661"/>
      <c r="N85" s="661"/>
      <c r="O85" s="661"/>
      <c r="P85" s="660"/>
      <c r="Q85" s="660"/>
      <c r="R85" s="660"/>
      <c r="S85" s="660"/>
      <c r="T85" s="610"/>
    </row>
    <row r="86" spans="1:20" ht="23.1" customHeight="1" x14ac:dyDescent="0.2">
      <c r="A86" s="619"/>
      <c r="B86" s="605"/>
      <c r="C86" s="599" t="s">
        <v>80</v>
      </c>
      <c r="D86" s="599"/>
      <c r="E86" s="599"/>
      <c r="F86" s="599"/>
      <c r="G86" s="599"/>
      <c r="H86" s="599"/>
      <c r="I86" s="665"/>
      <c r="J86" s="602"/>
      <c r="K86" s="668" t="s">
        <v>453</v>
      </c>
      <c r="L86" s="668"/>
      <c r="M86" s="671" t="s">
        <v>46</v>
      </c>
      <c r="N86" s="671"/>
      <c r="O86" s="671"/>
      <c r="P86" s="670" t="s">
        <v>75</v>
      </c>
      <c r="Q86" s="670"/>
      <c r="R86" s="670"/>
      <c r="S86" s="670"/>
      <c r="T86" s="610"/>
    </row>
    <row r="87" spans="1:20" ht="23.1" customHeight="1" x14ac:dyDescent="0.2">
      <c r="A87" s="619"/>
      <c r="B87" s="605"/>
      <c r="C87" s="599"/>
      <c r="D87" s="599"/>
      <c r="E87" s="599"/>
      <c r="F87" s="599"/>
      <c r="G87" s="599"/>
      <c r="H87" s="599"/>
      <c r="I87" s="665"/>
      <c r="J87" s="602"/>
      <c r="K87" s="668"/>
      <c r="L87" s="668"/>
      <c r="M87" s="671"/>
      <c r="N87" s="671"/>
      <c r="O87" s="671"/>
      <c r="P87" s="670"/>
      <c r="Q87" s="670"/>
      <c r="R87" s="670"/>
      <c r="S87" s="670"/>
      <c r="T87" s="610"/>
    </row>
    <row r="88" spans="1:20" ht="23.1" customHeight="1" x14ac:dyDescent="0.2">
      <c r="A88" s="619"/>
      <c r="B88" s="605"/>
      <c r="C88" s="611" t="s">
        <v>62</v>
      </c>
      <c r="D88" s="611"/>
      <c r="E88" s="611"/>
      <c r="F88" s="611"/>
      <c r="G88" s="611"/>
      <c r="H88" s="611"/>
      <c r="I88" s="665"/>
      <c r="J88" s="602"/>
      <c r="K88" s="668"/>
      <c r="L88" s="668"/>
      <c r="M88" s="671"/>
      <c r="N88" s="671"/>
      <c r="O88" s="671"/>
      <c r="P88" s="670"/>
      <c r="Q88" s="670"/>
      <c r="R88" s="670"/>
      <c r="S88" s="670"/>
      <c r="T88" s="610"/>
    </row>
    <row r="89" spans="1:20" ht="23.1" customHeight="1" x14ac:dyDescent="0.2">
      <c r="A89" s="619"/>
      <c r="B89" s="605"/>
      <c r="C89" s="599" t="s">
        <v>483</v>
      </c>
      <c r="D89" s="599"/>
      <c r="E89" s="599"/>
      <c r="F89" s="599"/>
      <c r="G89" s="599"/>
      <c r="H89" s="599"/>
      <c r="I89" s="665"/>
      <c r="J89" s="602"/>
      <c r="K89" s="668"/>
      <c r="L89" s="668"/>
      <c r="M89" s="671"/>
      <c r="N89" s="671"/>
      <c r="O89" s="671"/>
      <c r="P89" s="670"/>
      <c r="Q89" s="670"/>
      <c r="R89" s="670"/>
      <c r="S89" s="670"/>
      <c r="T89" s="610"/>
    </row>
    <row r="90" spans="1:20" ht="23.1" customHeight="1" x14ac:dyDescent="0.2">
      <c r="A90" s="619"/>
      <c r="B90" s="605"/>
      <c r="C90" s="599"/>
      <c r="D90" s="599"/>
      <c r="E90" s="599"/>
      <c r="F90" s="599"/>
      <c r="G90" s="599"/>
      <c r="H90" s="599"/>
      <c r="I90" s="665"/>
      <c r="J90" s="602"/>
      <c r="K90" s="668"/>
      <c r="L90" s="668"/>
      <c r="M90" s="671"/>
      <c r="N90" s="671"/>
      <c r="O90" s="671"/>
      <c r="P90" s="670"/>
      <c r="Q90" s="670"/>
      <c r="R90" s="670"/>
      <c r="S90" s="670"/>
      <c r="T90" s="610"/>
    </row>
    <row r="91" spans="1:20" ht="22.5" customHeight="1" x14ac:dyDescent="0.2">
      <c r="A91" s="619"/>
      <c r="B91" s="605"/>
      <c r="C91" s="599"/>
      <c r="D91" s="599"/>
      <c r="E91" s="599"/>
      <c r="F91" s="599"/>
      <c r="G91" s="599"/>
      <c r="H91" s="599"/>
      <c r="I91" s="665"/>
      <c r="J91" s="602"/>
      <c r="K91" s="668"/>
      <c r="L91" s="668"/>
      <c r="M91" s="671"/>
      <c r="N91" s="671"/>
      <c r="O91" s="671"/>
      <c r="P91" s="670"/>
      <c r="Q91" s="670"/>
      <c r="R91" s="670"/>
      <c r="S91" s="670"/>
      <c r="T91" s="610"/>
    </row>
    <row r="92" spans="1:20" ht="18" customHeight="1" thickBot="1" x14ac:dyDescent="0.25">
      <c r="A92" s="620"/>
      <c r="B92" s="613"/>
      <c r="C92" s="614"/>
      <c r="D92" s="614"/>
      <c r="E92" s="614"/>
      <c r="F92" s="614"/>
      <c r="G92" s="614"/>
      <c r="H92" s="614"/>
      <c r="I92" s="666"/>
      <c r="J92" s="603"/>
      <c r="K92" s="615"/>
      <c r="L92" s="615"/>
      <c r="M92" s="615"/>
      <c r="N92" s="615"/>
      <c r="O92" s="615"/>
      <c r="P92" s="615"/>
      <c r="Q92" s="615"/>
      <c r="R92" s="50"/>
      <c r="S92" s="50"/>
      <c r="T92" s="663"/>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600"/>
      <c r="K103" s="600"/>
      <c r="L103" s="600"/>
    </row>
    <row r="104" spans="1:12" ht="22.5" customHeight="1" x14ac:dyDescent="0.2">
      <c r="A104" s="9"/>
      <c r="B104" s="9"/>
      <c r="C104" s="9"/>
      <c r="D104" s="9"/>
      <c r="E104" s="9"/>
      <c r="F104" s="9"/>
      <c r="I104" s="13"/>
      <c r="J104" s="600"/>
      <c r="K104" s="600"/>
      <c r="L104" s="600"/>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20"/>
    </row>
  </sheetData>
  <sheetProtection algorithmName="SHA-512" hashValue="S2avPaEBGtB54AP64/k9aXrO/1pS6zPf6mtkm/pfQ734vvaZhQyngjAqexXbvX/LmJlnrMuW3ylDyDH7JzblSQ==" saltValue="GPC8l/P/e2RD+ypgV0rVHQ==" spinCount="100000" sheet="1" objects="1" scenarios="1"/>
  <mergeCells count="128">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K7:S8"/>
    <mergeCell ref="K9:S11"/>
    <mergeCell ref="K12:S13"/>
    <mergeCell ref="K14:S14"/>
    <mergeCell ref="K15:S17"/>
    <mergeCell ref="C6:H7"/>
    <mergeCell ref="C15:E15"/>
    <mergeCell ref="F14:H14"/>
    <mergeCell ref="C19:H19"/>
  </mergeCells>
  <pageMargins left="0.7" right="0.7" top="0.75" bottom="0.75" header="0.3" footer="0.3"/>
  <pageSetup scale="80" orientation="landscape" r:id="rId1"/>
  <rowBreaks count="2" manualBreakCount="2">
    <brk id="36" max="16383" man="1"/>
    <brk id="7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M22"/>
  <sheetViews>
    <sheetView view="pageBreakPreview" topLeftCell="C1" zoomScaleNormal="100" zoomScaleSheetLayoutView="100" workbookViewId="0">
      <selection activeCell="D4" sqref="D4:D5"/>
    </sheetView>
  </sheetViews>
  <sheetFormatPr baseColWidth="10" defaultRowHeight="12.75" x14ac:dyDescent="0.2"/>
  <cols>
    <col min="1" max="1" width="16.140625" customWidth="1"/>
    <col min="2" max="4" width="19.7109375" customWidth="1"/>
    <col min="5" max="5" width="19.7109375" style="289"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82" t="s">
        <v>108</v>
      </c>
      <c r="B1" s="683"/>
      <c r="C1" s="683"/>
      <c r="D1" s="683"/>
      <c r="E1" s="683"/>
      <c r="F1" s="683"/>
      <c r="G1" s="683"/>
      <c r="H1" s="683"/>
      <c r="I1" s="683"/>
      <c r="J1" s="683"/>
      <c r="K1" s="683"/>
      <c r="L1" s="683"/>
      <c r="M1" s="684"/>
    </row>
    <row r="2" spans="1:13" ht="18" customHeight="1" x14ac:dyDescent="0.2">
      <c r="A2" s="685" t="s">
        <v>469</v>
      </c>
      <c r="B2" s="687" t="s">
        <v>109</v>
      </c>
      <c r="C2" s="689" t="s">
        <v>110</v>
      </c>
      <c r="D2" s="689" t="s">
        <v>107</v>
      </c>
      <c r="E2" s="691" t="s">
        <v>111</v>
      </c>
      <c r="F2" s="689" t="s">
        <v>112</v>
      </c>
      <c r="G2" s="689" t="s">
        <v>113</v>
      </c>
      <c r="H2" s="689" t="s">
        <v>114</v>
      </c>
      <c r="I2" s="689" t="s">
        <v>115</v>
      </c>
      <c r="J2" s="689" t="s">
        <v>144</v>
      </c>
      <c r="K2" s="689" t="s">
        <v>267</v>
      </c>
      <c r="L2" s="689" t="s">
        <v>116</v>
      </c>
      <c r="M2" s="689" t="s">
        <v>117</v>
      </c>
    </row>
    <row r="3" spans="1:13" ht="20.25" customHeight="1" thickBot="1" x14ac:dyDescent="0.25">
      <c r="A3" s="686"/>
      <c r="B3" s="688"/>
      <c r="C3" s="690"/>
      <c r="D3" s="690"/>
      <c r="E3" s="692"/>
      <c r="F3" s="690"/>
      <c r="G3" s="690"/>
      <c r="H3" s="690"/>
      <c r="I3" s="690"/>
      <c r="J3" s="690"/>
      <c r="K3" s="690"/>
      <c r="L3" s="690"/>
      <c r="M3" s="690"/>
    </row>
    <row r="4" spans="1:13" ht="57.75" customHeight="1" x14ac:dyDescent="0.2">
      <c r="A4" s="686"/>
      <c r="B4" s="678" t="s">
        <v>118</v>
      </c>
      <c r="C4" s="676" t="s">
        <v>470</v>
      </c>
      <c r="D4" s="676" t="s">
        <v>119</v>
      </c>
      <c r="E4" s="680" t="s">
        <v>268</v>
      </c>
      <c r="F4" s="676" t="s">
        <v>120</v>
      </c>
      <c r="G4" s="676" t="s">
        <v>121</v>
      </c>
      <c r="H4" s="676" t="s">
        <v>122</v>
      </c>
      <c r="I4" s="676" t="s">
        <v>123</v>
      </c>
      <c r="J4" s="676" t="s">
        <v>124</v>
      </c>
      <c r="K4" s="676" t="s">
        <v>393</v>
      </c>
      <c r="L4" s="676" t="s">
        <v>125</v>
      </c>
      <c r="M4" s="676" t="s">
        <v>126</v>
      </c>
    </row>
    <row r="5" spans="1:13" ht="120" customHeight="1" thickBot="1" x14ac:dyDescent="0.25">
      <c r="A5" s="276" t="s">
        <v>140</v>
      </c>
      <c r="B5" s="679"/>
      <c r="C5" s="677"/>
      <c r="D5" s="677"/>
      <c r="E5" s="681"/>
      <c r="F5" s="677"/>
      <c r="G5" s="677"/>
      <c r="H5" s="677"/>
      <c r="I5" s="677"/>
      <c r="J5" s="677"/>
      <c r="K5" s="677"/>
      <c r="L5" s="677"/>
      <c r="M5" s="677"/>
    </row>
    <row r="6" spans="1:13" ht="210" customHeight="1" thickBot="1" x14ac:dyDescent="0.25">
      <c r="A6" s="277" t="s">
        <v>141</v>
      </c>
      <c r="B6" s="275" t="s">
        <v>394</v>
      </c>
      <c r="C6" s="275" t="s">
        <v>128</v>
      </c>
      <c r="D6" s="275" t="s">
        <v>395</v>
      </c>
      <c r="E6" s="285" t="s">
        <v>478</v>
      </c>
      <c r="F6" s="275" t="s">
        <v>396</v>
      </c>
      <c r="G6" s="275" t="s">
        <v>397</v>
      </c>
      <c r="H6" s="275" t="s">
        <v>398</v>
      </c>
      <c r="I6" s="275" t="s">
        <v>399</v>
      </c>
      <c r="J6" s="275" t="s">
        <v>400</v>
      </c>
      <c r="K6" s="86" t="s">
        <v>401</v>
      </c>
      <c r="L6" s="275" t="s">
        <v>402</v>
      </c>
      <c r="M6" s="275" t="s">
        <v>403</v>
      </c>
    </row>
    <row r="7" spans="1:13" ht="189.75" customHeight="1" thickBot="1" x14ac:dyDescent="0.25">
      <c r="A7" s="278" t="s">
        <v>248</v>
      </c>
      <c r="B7" s="86" t="s">
        <v>404</v>
      </c>
      <c r="C7" s="86" t="s">
        <v>269</v>
      </c>
      <c r="D7" s="86" t="s">
        <v>405</v>
      </c>
      <c r="E7" s="285" t="s">
        <v>479</v>
      </c>
      <c r="F7" s="86" t="s">
        <v>406</v>
      </c>
      <c r="G7" s="86" t="s">
        <v>407</v>
      </c>
      <c r="H7" s="275" t="s">
        <v>408</v>
      </c>
      <c r="I7" s="86" t="s">
        <v>409</v>
      </c>
      <c r="J7" s="275" t="s">
        <v>270</v>
      </c>
      <c r="K7" s="279" t="s">
        <v>410</v>
      </c>
      <c r="L7" s="86" t="s">
        <v>411</v>
      </c>
      <c r="M7" s="86" t="s">
        <v>132</v>
      </c>
    </row>
    <row r="8" spans="1:13" ht="144.75" customHeight="1" thickBot="1" x14ac:dyDescent="0.25">
      <c r="A8" s="280" t="s">
        <v>142</v>
      </c>
      <c r="B8" s="86" t="s">
        <v>412</v>
      </c>
      <c r="C8" s="86" t="s">
        <v>271</v>
      </c>
      <c r="D8" s="86" t="s">
        <v>413</v>
      </c>
      <c r="E8" s="286" t="s">
        <v>480</v>
      </c>
      <c r="F8" s="86" t="s">
        <v>414</v>
      </c>
      <c r="G8" s="86" t="s">
        <v>415</v>
      </c>
      <c r="H8" s="275" t="s">
        <v>416</v>
      </c>
      <c r="I8" s="275" t="s">
        <v>417</v>
      </c>
      <c r="J8" s="86" t="s">
        <v>418</v>
      </c>
      <c r="K8" s="86" t="s">
        <v>419</v>
      </c>
      <c r="L8" s="86" t="s">
        <v>272</v>
      </c>
      <c r="M8" s="86" t="s">
        <v>420</v>
      </c>
    </row>
    <row r="9" spans="1:13" ht="108.75" customHeight="1" thickBot="1" x14ac:dyDescent="0.25">
      <c r="A9" s="281" t="s">
        <v>247</v>
      </c>
      <c r="B9" s="44" t="s">
        <v>421</v>
      </c>
      <c r="C9" s="44" t="s">
        <v>130</v>
      </c>
      <c r="D9" s="86" t="s">
        <v>422</v>
      </c>
      <c r="E9" s="287" t="s">
        <v>481</v>
      </c>
      <c r="F9" s="86" t="s">
        <v>423</v>
      </c>
      <c r="G9" s="44" t="s">
        <v>424</v>
      </c>
      <c r="H9" s="275" t="s">
        <v>425</v>
      </c>
      <c r="I9" s="86" t="s">
        <v>409</v>
      </c>
      <c r="J9" s="44" t="s">
        <v>131</v>
      </c>
      <c r="K9" s="279" t="s">
        <v>426</v>
      </c>
      <c r="L9" s="86" t="s">
        <v>273</v>
      </c>
      <c r="M9" s="86" t="s">
        <v>409</v>
      </c>
    </row>
    <row r="10" spans="1:13" ht="100.5" customHeight="1" thickBot="1" x14ac:dyDescent="0.25">
      <c r="A10" s="282" t="s">
        <v>143</v>
      </c>
      <c r="B10" s="44" t="s">
        <v>427</v>
      </c>
      <c r="C10" s="44" t="s">
        <v>274</v>
      </c>
      <c r="D10" s="86" t="s">
        <v>428</v>
      </c>
      <c r="E10" s="287" t="s">
        <v>482</v>
      </c>
      <c r="F10" s="86" t="s">
        <v>429</v>
      </c>
      <c r="G10" s="44" t="s">
        <v>430</v>
      </c>
      <c r="H10" s="86" t="s">
        <v>431</v>
      </c>
      <c r="I10" s="86" t="s">
        <v>432</v>
      </c>
      <c r="J10" s="44" t="s">
        <v>131</v>
      </c>
      <c r="K10" s="86" t="s">
        <v>433</v>
      </c>
      <c r="L10" s="86" t="s">
        <v>362</v>
      </c>
      <c r="M10" s="44" t="s">
        <v>409</v>
      </c>
    </row>
    <row r="11" spans="1:13" x14ac:dyDescent="0.2">
      <c r="A11" s="283"/>
      <c r="B11" s="283"/>
      <c r="C11" s="283"/>
      <c r="D11" s="283"/>
      <c r="E11" s="288"/>
      <c r="F11" s="283"/>
      <c r="G11" s="283"/>
      <c r="H11" s="283"/>
      <c r="I11" s="283"/>
      <c r="J11" s="283"/>
      <c r="K11" s="283"/>
      <c r="L11" s="283"/>
      <c r="M11" s="283"/>
    </row>
    <row r="12" spans="1:13" ht="13.5" thickBot="1" x14ac:dyDescent="0.25">
      <c r="A12" s="283"/>
      <c r="B12" s="283"/>
      <c r="C12" s="283"/>
      <c r="D12" s="283"/>
      <c r="E12" s="288"/>
      <c r="F12" s="283"/>
      <c r="G12" s="283"/>
      <c r="H12" s="283"/>
      <c r="I12" s="283"/>
      <c r="J12" s="283"/>
      <c r="K12" s="283"/>
      <c r="L12" s="283"/>
      <c r="M12" s="283"/>
    </row>
    <row r="13" spans="1:13" ht="19.5" thickBot="1" x14ac:dyDescent="0.25">
      <c r="A13" s="682" t="s">
        <v>133</v>
      </c>
      <c r="B13" s="683"/>
      <c r="C13" s="683"/>
      <c r="D13" s="683"/>
      <c r="E13" s="683"/>
      <c r="F13" s="683"/>
      <c r="G13" s="683"/>
      <c r="H13" s="683"/>
      <c r="I13" s="683"/>
      <c r="J13" s="683"/>
      <c r="K13" s="683"/>
      <c r="L13" s="683"/>
      <c r="M13" s="684"/>
    </row>
    <row r="14" spans="1:13" x14ac:dyDescent="0.2">
      <c r="A14" s="693" t="s">
        <v>134</v>
      </c>
      <c r="B14" s="695" t="s">
        <v>109</v>
      </c>
      <c r="C14" s="695" t="s">
        <v>110</v>
      </c>
      <c r="D14" s="695" t="s">
        <v>107</v>
      </c>
      <c r="E14" s="697" t="s">
        <v>111</v>
      </c>
      <c r="F14" s="695" t="s">
        <v>112</v>
      </c>
      <c r="G14" s="695" t="s">
        <v>113</v>
      </c>
      <c r="H14" s="695" t="s">
        <v>114</v>
      </c>
      <c r="I14" s="695" t="s">
        <v>115</v>
      </c>
      <c r="J14" s="695" t="s">
        <v>144</v>
      </c>
      <c r="K14" s="695" t="s">
        <v>267</v>
      </c>
      <c r="L14" s="695" t="s">
        <v>116</v>
      </c>
      <c r="M14" s="699" t="s">
        <v>117</v>
      </c>
    </row>
    <row r="15" spans="1:13" x14ac:dyDescent="0.2">
      <c r="A15" s="694"/>
      <c r="B15" s="696"/>
      <c r="C15" s="696"/>
      <c r="D15" s="696"/>
      <c r="E15" s="698"/>
      <c r="F15" s="696"/>
      <c r="G15" s="696"/>
      <c r="H15" s="696"/>
      <c r="I15" s="696"/>
      <c r="J15" s="696"/>
      <c r="K15" s="696"/>
      <c r="L15" s="696"/>
      <c r="M15" s="700"/>
    </row>
    <row r="16" spans="1:13" x14ac:dyDescent="0.2">
      <c r="A16" s="701" t="s">
        <v>135</v>
      </c>
      <c r="B16" s="696"/>
      <c r="C16" s="696"/>
      <c r="D16" s="696"/>
      <c r="E16" s="698"/>
      <c r="F16" s="696"/>
      <c r="G16" s="696"/>
      <c r="H16" s="696"/>
      <c r="I16" s="696"/>
      <c r="J16" s="696"/>
      <c r="K16" s="696"/>
      <c r="L16" s="696"/>
      <c r="M16" s="700"/>
    </row>
    <row r="17" spans="1:13" ht="13.5" thickBot="1" x14ac:dyDescent="0.25">
      <c r="A17" s="701" t="s">
        <v>136</v>
      </c>
      <c r="B17" s="696"/>
      <c r="C17" s="696"/>
      <c r="D17" s="696"/>
      <c r="E17" s="698"/>
      <c r="F17" s="696"/>
      <c r="G17" s="696"/>
      <c r="H17" s="696"/>
      <c r="I17" s="696"/>
      <c r="J17" s="696"/>
      <c r="K17" s="696"/>
      <c r="L17" s="696"/>
      <c r="M17" s="700"/>
    </row>
    <row r="18" spans="1:13" ht="63" customHeight="1" thickBot="1" x14ac:dyDescent="0.25">
      <c r="A18" s="277" t="s">
        <v>127</v>
      </c>
      <c r="B18" s="44" t="s">
        <v>434</v>
      </c>
      <c r="C18" s="44" t="s">
        <v>137</v>
      </c>
      <c r="D18" s="307" t="s">
        <v>137</v>
      </c>
      <c r="E18" s="284" t="s">
        <v>435</v>
      </c>
      <c r="F18" s="44" t="s">
        <v>435</v>
      </c>
      <c r="G18" s="44" t="s">
        <v>434</v>
      </c>
      <c r="H18" s="306" t="s">
        <v>137</v>
      </c>
      <c r="I18" s="306" t="s">
        <v>137</v>
      </c>
      <c r="J18" s="44" t="s">
        <v>275</v>
      </c>
      <c r="K18" s="86" t="s">
        <v>137</v>
      </c>
      <c r="L18" s="306" t="s">
        <v>137</v>
      </c>
      <c r="M18" s="44" t="s">
        <v>434</v>
      </c>
    </row>
    <row r="19" spans="1:13" ht="65.25" customHeight="1" thickBot="1" x14ac:dyDescent="0.25">
      <c r="A19" s="278" t="s">
        <v>242</v>
      </c>
      <c r="B19" s="44" t="s">
        <v>436</v>
      </c>
      <c r="C19" s="44" t="s">
        <v>509</v>
      </c>
      <c r="D19" s="307" t="s">
        <v>509</v>
      </c>
      <c r="E19" s="284" t="s">
        <v>437</v>
      </c>
      <c r="F19" s="44" t="s">
        <v>437</v>
      </c>
      <c r="G19" s="44" t="s">
        <v>436</v>
      </c>
      <c r="H19" s="306" t="s">
        <v>509</v>
      </c>
      <c r="I19" s="306" t="s">
        <v>509</v>
      </c>
      <c r="J19" s="44" t="s">
        <v>276</v>
      </c>
      <c r="K19" s="86" t="s">
        <v>138</v>
      </c>
      <c r="L19" s="306" t="s">
        <v>509</v>
      </c>
      <c r="M19" s="44" t="s">
        <v>436</v>
      </c>
    </row>
    <row r="20" spans="1:13" ht="56.25" customHeight="1" thickBot="1" x14ac:dyDescent="0.25">
      <c r="A20" s="280" t="s">
        <v>106</v>
      </c>
      <c r="B20" s="44" t="s">
        <v>438</v>
      </c>
      <c r="C20" s="44" t="s">
        <v>510</v>
      </c>
      <c r="D20" s="307" t="s">
        <v>510</v>
      </c>
      <c r="E20" s="284" t="s">
        <v>438</v>
      </c>
      <c r="F20" s="44" t="s">
        <v>438</v>
      </c>
      <c r="G20" s="44" t="s">
        <v>438</v>
      </c>
      <c r="H20" s="306" t="s">
        <v>510</v>
      </c>
      <c r="I20" s="306" t="s">
        <v>510</v>
      </c>
      <c r="J20" s="44" t="s">
        <v>277</v>
      </c>
      <c r="K20" s="86" t="s">
        <v>139</v>
      </c>
      <c r="L20" s="306" t="s">
        <v>510</v>
      </c>
      <c r="M20" s="44" t="s">
        <v>438</v>
      </c>
    </row>
    <row r="21" spans="1:13" ht="56.25" customHeight="1" thickBot="1" x14ac:dyDescent="0.25">
      <c r="A21" s="281" t="s">
        <v>245</v>
      </c>
      <c r="B21" s="44" t="s">
        <v>439</v>
      </c>
      <c r="C21" s="44" t="s">
        <v>511</v>
      </c>
      <c r="D21" s="307" t="s">
        <v>511</v>
      </c>
      <c r="E21" s="284" t="s">
        <v>440</v>
      </c>
      <c r="F21" s="44" t="s">
        <v>440</v>
      </c>
      <c r="G21" s="44" t="s">
        <v>439</v>
      </c>
      <c r="H21" s="306" t="s">
        <v>511</v>
      </c>
      <c r="I21" s="306" t="s">
        <v>511</v>
      </c>
      <c r="J21" s="44" t="s">
        <v>279</v>
      </c>
      <c r="K21" s="86" t="s">
        <v>278</v>
      </c>
      <c r="L21" s="306" t="s">
        <v>511</v>
      </c>
      <c r="M21" s="44" t="s">
        <v>439</v>
      </c>
    </row>
    <row r="22" spans="1:13" ht="51.75" customHeight="1" thickBot="1" x14ac:dyDescent="0.25">
      <c r="A22" s="282" t="s">
        <v>129</v>
      </c>
      <c r="B22" s="44" t="s">
        <v>281</v>
      </c>
      <c r="C22" s="44" t="s">
        <v>280</v>
      </c>
      <c r="D22" s="307" t="s">
        <v>280</v>
      </c>
      <c r="E22" s="284" t="s">
        <v>280</v>
      </c>
      <c r="F22" s="44" t="s">
        <v>280</v>
      </c>
      <c r="G22" s="44" t="s">
        <v>281</v>
      </c>
      <c r="H22" s="306" t="s">
        <v>280</v>
      </c>
      <c r="I22" s="306" t="s">
        <v>280</v>
      </c>
      <c r="J22" s="44" t="s">
        <v>282</v>
      </c>
      <c r="K22" s="86" t="s">
        <v>280</v>
      </c>
      <c r="L22" s="306" t="s">
        <v>280</v>
      </c>
      <c r="M22" s="44" t="s">
        <v>281</v>
      </c>
    </row>
  </sheetData>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103</vt:i4>
      </vt:variant>
    </vt:vector>
  </HeadingPairs>
  <TitlesOfParts>
    <vt:vector size="110" baseType="lpstr">
      <vt:lpstr>01-Mapa de riesgo-UO</vt:lpstr>
      <vt:lpstr>02-Plan Mitigación</vt:lpstr>
      <vt:lpstr>03-Seguimiento</vt:lpstr>
      <vt:lpstr>Hoja2</vt:lpstr>
      <vt:lpstr>Hoja1</vt:lpstr>
      <vt:lpstr>INSTRUCTIVO</vt:lpstr>
      <vt:lpstr>ESCALA</vt:lpstr>
      <vt:lpstr>'01-Mapa de riesgo-UO'!ADMISIONES_REGISTRO_CONTROL_ACADÉMICO</vt:lpstr>
      <vt:lpstr>'01-Mapa de riesgo-UO'!Ambiental</vt:lpstr>
      <vt:lpstr>'03-Seguimiento'!Área_de_impresión</vt:lpstr>
      <vt:lpstr>'01-Mapa de riesgo-UO'!ASEGURAMIENTO_DE_LA_CALIDAD_INSTITUCIONAL</vt:lpstr>
      <vt:lpstr>ASUMIR</vt:lpstr>
      <vt:lpstr>'01-Mapa de riesgo-UO'!BIBLIOTECA_E_INFORMACIÓN_CIENTIFICA</vt:lpstr>
      <vt:lpstr>CLASE_RIESGO</vt:lpstr>
      <vt:lpstr>COMPARTIR</vt:lpstr>
      <vt:lpstr>'01-Mapa de riesgo-UO'!COMUNICACIONES</vt:lpstr>
      <vt:lpstr>'01-Mapa de riesgo-UO'!Contable</vt:lpstr>
      <vt:lpstr>'01-Mapa de riesgo-UO'!CONTROL_INTERNO</vt:lpstr>
      <vt:lpstr>'01-Mapa de riesgo-UO'!CONTROL_INTERNO_DISCIPLINARIO</vt:lpstr>
      <vt:lpstr>'01-Mapa de riesgo-UO'!CONTROL_SEGUIMIENTO</vt:lpstr>
      <vt:lpstr>CONTROLES</vt:lpstr>
      <vt:lpstr>'01-Mapa de riesgo-UO'!Corrupción</vt:lpstr>
      <vt:lpstr>'01-Mapa de riesgo-UO'!Cumplimiento</vt:lpstr>
      <vt:lpstr>CUMPLIMIENTO</vt:lpstr>
      <vt:lpstr>CUMPLIMIENTO_PARCIAL</vt:lpstr>
      <vt:lpstr>CUMPLIMIENTO_TOTAL</vt:lpstr>
      <vt:lpstr>'01-Mapa de riesgo-UO'!Derechos_Humanos</vt:lpstr>
      <vt:lpstr>'01-Mapa de riesgo-UO'!Estratégico</vt:lpstr>
      <vt:lpstr>EVAL_PERIODICIDAD</vt:lpstr>
      <vt:lpstr>EVITAR</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FACULTAD_DE_CIENCIAS_EMPRESARIALES</vt:lpstr>
      <vt:lpstr>'01-Mapa de riesgo-UO'!FACULTAD_INGENIERÍA_MECÁNICA</vt:lpstr>
      <vt:lpstr>'01-Mapa de riesgo-UO'!FACULTAD_INGENIERÍAS</vt:lpstr>
      <vt:lpstr>FACULTAD_TECNOLOGÍA</vt:lpstr>
      <vt:lpstr>'01-Mapa de riesgo-UO'!Financiero</vt:lpstr>
      <vt:lpstr>'01-Mapa de riesgo-UO'!GESTIÓN_DE_DOCUMENTOS</vt:lpstr>
      <vt:lpstr>'01-Mapa de riesgo-UO'!GESTIÓN_DE_SERVICIOS_INSTITUCIONALES</vt:lpstr>
      <vt:lpstr>'01-Mapa de riesgo-UO'!GESTIÓN_DE_TALENTO_HUMANO</vt:lpstr>
      <vt:lpstr>'01-Mapa de riesgo-UO'!GESTIÓN_DE_TECNOLOGÍAS_INFORMÁTICAS_SISTEMAS_DE_INFORMACIÓN</vt:lpstr>
      <vt:lpstr>'01-Mapa de riesgo-UO'!GESTIÓN_FINANCIERA</vt:lpstr>
      <vt:lpstr>'01-Mapa de riesgo-UO'!GRAVE</vt:lpstr>
      <vt:lpstr>GRAVE</vt:lpstr>
      <vt:lpstr>'01-Mapa de riesgo-UO'!GRUPO_INVESTIGACIÓN_AGUAS_SANEAMIENTO</vt:lpstr>
      <vt:lpstr>'01-Mapa de riesgo-UO'!Imagen</vt:lpstr>
      <vt:lpstr>'01-Mapa de riesgo-UO'!IMPACTO_REGIONAL_</vt:lpstr>
      <vt:lpstr>'01-Mapa de riesgo-UO'!Información</vt:lpstr>
      <vt:lpstr>INTERNO</vt:lpstr>
      <vt:lpstr>'01-Mapa de riesgo-UO'!JURIDICA</vt:lpstr>
      <vt:lpstr>'01-Mapa de riesgo-UO'!LABORATORIO_AGUAS_ALIMENTOS</vt:lpstr>
      <vt:lpstr>'01-Mapa de riesgo-UO'!LABORATORIO_DE_METROOLOGIA_DE_VARIABLES_ELECTRICAS</vt:lpstr>
      <vt:lpstr>'01-Mapa de riesgo-UO'!LABORATORIO_ENSAYOS_NO_DESTRUCTIVOS_DESTRUCTIVOS</vt:lpstr>
      <vt:lpstr>LABORATORIO_ENSAYOS_PARA_EQUIPOS_ACONDICIONADORES_DE_AIRE</vt:lpstr>
      <vt:lpstr>'01-Mapa de riesgo-UO'!LABORATORIO_GENÉTICA_MÉDICA</vt:lpstr>
      <vt:lpstr>LABORATORIO_METROLOGÍA_DIMENSIONAL</vt:lpstr>
      <vt:lpstr>'01-Mapa de riesgo-UO'!LABORATORIO_QUÍMICA_AMBIENTAL</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riesgo-UO'!ORGANISMO_CERTIFICADOR_DE_SISTEMAS_DE_GESTIÓN_QLCT</vt:lpstr>
      <vt:lpstr>'01-Mapa de riesgo-UO'!PDI</vt:lpstr>
      <vt:lpstr>PERIODICIDAD</vt:lpstr>
      <vt:lpstr>'01-Mapa de riesgo-UO'!PLANEACIÓN</vt:lpstr>
      <vt:lpstr>PLANEACIÓN_</vt:lpstr>
      <vt:lpstr>'01-Mapa de riesgo-UO'!PROBABILIDAD</vt:lpstr>
      <vt:lpstr>'01-Mapa de riesgo-UO'!PROCESOS</vt:lpstr>
      <vt:lpstr>'01-Mapa de riesgo-UO'!RECTORÍA</vt:lpstr>
      <vt:lpstr>RECTORIA_Comunicaciones</vt:lpstr>
      <vt:lpstr>'01-Mapa de riesgo-UO'!RECURSOS_INFORMÁTICOS_EDUCATIVOS</vt:lpstr>
      <vt:lpstr>REDUCIR</vt:lpstr>
      <vt:lpstr>'01-Mapa de riesgo-UO'!RELACIONES_INTERNACIONALES</vt:lpstr>
      <vt:lpstr>RELACIONES_INTERNACIONALES_</vt:lpstr>
      <vt:lpstr>RESPONSABILIDAD</vt:lpstr>
      <vt:lpstr>'01-Mapa de riesgo-UO'!SECRETARIA_GENERAL</vt:lpstr>
      <vt:lpstr>SECRETARIA_GENERAL_Gestión_de_Documentos</vt:lpstr>
      <vt:lpstr>'01-Mapa de riesgo-UO'!Seguridad_y_Salud_en_el_trabajo</vt:lpstr>
      <vt:lpstr>'01-Mapa de riesgo-UO'!SISTEMA_INTEGRAL_DE_GESTIÓN</vt:lpstr>
      <vt:lpstr>'01-Mapa de riesgo-UO'!Tecnológico</vt:lpstr>
      <vt:lpstr>'01-Mapa de riesgo-UO'!Títulos_a_imprimir</vt:lpstr>
      <vt:lpstr>'02-Plan Mitigación'!Títulos_a_imprimir</vt:lpstr>
      <vt:lpstr>'03-Seguimiento'!Títulos_a_imprimir</vt:lpstr>
      <vt:lpstr>TRANSFERIR</vt:lpstr>
      <vt:lpstr>UNIDAD</vt:lpstr>
      <vt:lpstr>'01-Mapa de riesgo-UO'!UNIVIRTUAL</vt:lpstr>
      <vt:lpstr>'01-Mapa de riesgo-UO'!VICERRECTORÍA_ACADÉMICA</vt:lpstr>
      <vt:lpstr>VICERRECTORÍA_ACADÉMICA_</vt:lpstr>
      <vt:lpstr>VICERRECTORÍA_ACADÉMICA_Univirtual</vt:lpstr>
      <vt:lpstr>'01-Mapa de riesgo-UO'!VICERRECTORIA_ADMINISTRATIVA_FINANCIERA</vt:lpstr>
      <vt:lpstr>VICERRECTORIA_ADMINISTRATIVA_FINANCIERA_</vt:lpstr>
      <vt:lpstr>VICERRECTORÍA_ADMINITRATIVA_FINANCIERA_Sistema_Integral_de_Gestión</vt:lpstr>
      <vt:lpstr>'01-Mapa de riesgo-UO'!VICERRECTORÍA_DE_RESPONSABILIDAD_SOCIAL_BIENESTAR_UNIVERSITARIO</vt:lpstr>
      <vt:lpstr>VICERRECTORÍA_DE_RESPONSABILIDAD_SOCIAL_BIENESTAR_UNIVERSITARIO_</vt:lpstr>
      <vt:lpstr>'01-Mapa de riesgo-UO'!VICERRECTORÍA_INVESTIGACIÓN_INNOVACIÓN_EXTENSIÓN</vt:lpstr>
      <vt:lpstr>VICERRECTORÍA_INVESTIGACIÓN_INNOVACIÓN_EXTENSIÓN_</vt:lpstr>
      <vt:lpstr>X</vt:lpstr>
      <vt:lps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Luz Adriana Velasquez H</cp:lastModifiedBy>
  <cp:lastPrinted>2019-08-14T19:38:15Z</cp:lastPrinted>
  <dcterms:created xsi:type="dcterms:W3CDTF">2006-09-13T22:30:50Z</dcterms:created>
  <dcterms:modified xsi:type="dcterms:W3CDTF">2020-10-15T21:45:58Z</dcterms:modified>
</cp:coreProperties>
</file>