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esktop\UTP\MAPA DE RIESGOS INSTITUCIONAL\2020\GRUPO DE GESTIÓN DE RIESGOS\SEGUNDO SEGUIMIENTO\"/>
    </mc:Choice>
  </mc:AlternateContent>
  <bookViews>
    <workbookView xWindow="0" yWindow="0" windowWidth="28800" windowHeight="12330" activeTab="2"/>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riesgo-UO'!$A$8:$CV$101</definedName>
    <definedName name="_xlnm._FilterDatabase" localSheetId="2" hidden="1">'03-Seguimiento'!$A$7:$AG$100</definedName>
    <definedName name="ACCION" localSheetId="0">'01-Mapa de riesgo-UO'!#REF!</definedName>
    <definedName name="ACCION">#REF!</definedName>
    <definedName name="ADMINISTRACIÓN_INSTITUCIONAL" localSheetId="0">'01-Mapa de riesgo-UO'!$BI$1048368:$BI$1048388</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riesgo-UO'!$J$1048375:$J$1048379</definedName>
    <definedName name="Ambiental">#REF!</definedName>
    <definedName name="Aplicados_efectivos_No_Documentados">'01-Mapa de riesgo-UO'!#REF!</definedName>
    <definedName name="Aplicados_No_efectivos">'01-Mapa de riesgo-UO'!#REF!</definedName>
    <definedName name="_xlnm.Print_Area" localSheetId="2">'03-Seguimiento'!$D$1:$AB$13</definedName>
    <definedName name="ASEGURAMIENTO_DE_LA_CALIDAD_INSTITUCIONAL" localSheetId="0">'01-Mapa de riesgo-UO'!$BN$1048368:$BN$1048372</definedName>
    <definedName name="ASEGURAMIENTO_DE_LA_CALIDAD_INSTITUCIONAL">#REF!</definedName>
    <definedName name="ASUMIR">'03-Seguimiento'!$V$1048458</definedName>
    <definedName name="BIBLIOTECA_E_INFORMACIÓN_CIENTIFICA" localSheetId="0">'01-Mapa de riesgo-UO'!$BH$1048388</definedName>
    <definedName name="BIBLIOTECA_E_INFORMACIÓN_CIENTIFICA">#REF!</definedName>
    <definedName name="BIENESTAR_INSTITUCIONAL" localSheetId="0">'01-Mapa de riesgo-UO'!$BJ$1048368:$BJ$1048371</definedName>
    <definedName name="BIENESTAR_INSTITUCIONAL">#REF!</definedName>
    <definedName name="BIENESTAR_INSTITUCIONAL_CALIDAD_DE_VIDA_E_INCLUSIÓN_EN_CONTEXTOS_UNIVERSITARIOS">'01-Mapa de riesgo-UO'!$BC$1048371</definedName>
    <definedName name="CLASE_RIESGO">'01-Mapa de riesgo-UO'!$I$1048367:$I$1048378</definedName>
    <definedName name="COBERTURA_CON_CALIDAD" localSheetId="0">'01-Mapa de riesgo-UO'!#REF!</definedName>
    <definedName name="COBERTURA_CON_CALIDAD">#REF!</definedName>
    <definedName name="COMPARTIR">'03-Seguimiento'!$W$1048458:$W$1048460</definedName>
    <definedName name="COMUNICACIONES" localSheetId="0">'01-Mapa de riesgo-UO'!$BF$1048368</definedName>
    <definedName name="COMUNICACIONES">#REF!</definedName>
    <definedName name="Contable" localSheetId="0">'01-Mapa de riesgo-UO'!$K$1048375:$K$1048379</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riesgo-UO'!$BM$1048368:$BM$1048371</definedName>
    <definedName name="CONTROL_SEGUIMIENTO">#REF!</definedName>
    <definedName name="CONTROLES">'01-Mapa de riesgo-UO'!$R$1048367:$R$1048371</definedName>
    <definedName name="Corrupción" localSheetId="0">'01-Mapa de riesgo-UO'!$L$1048375:$L$1048377</definedName>
    <definedName name="Corrupción">#REF!</definedName>
    <definedName name="CREACIÓN_GESTIÓN_Y_TRANSFERENCIA_DEL_CONOCIMIENTO">'01-Mapa de riesgo-UO'!$BC$1048368</definedName>
    <definedName name="Cumplimiento" localSheetId="0">'01-Mapa de riesgo-UO'!$M$1048375:$M$1048379</definedName>
    <definedName name="CUMPLIMIENTO">'03-Seguimiento'!$V$1048449:$V$1048451</definedName>
    <definedName name="CUMPLIMIENTO_PARCIAL">'03-Seguimiento'!$X$1048449</definedName>
    <definedName name="CUMPLIMIENTO_TOTAL">'03-Seguimiento'!$W$1048449:$W$1048450</definedName>
    <definedName name="DEMAS" localSheetId="0">'01-Mapa de riesgo-UO'!#REF!</definedName>
    <definedName name="DEMAS">#REF!</definedName>
    <definedName name="Derechos_Humanos" localSheetId="0">'01-Mapa de riesgo-UO'!$N$1048375:$N$1048377</definedName>
    <definedName name="Derechos_Humanos">#REF!</definedName>
    <definedName name="DIRECCIONAMIENTO_INSTITUCIONAL" localSheetId="0">'01-Mapa de riesgo-UO'!$BE$1048368:$BE$1048371</definedName>
    <definedName name="DIRECCIONAMIENTO_INSTITUCIONAL">#REF!</definedName>
    <definedName name="DOCENCIA" localSheetId="0">'01-Mapa de riesgo-UO'!$BF$1048368:$BF$1048383</definedName>
    <definedName name="DOCENCIA">#REF!</definedName>
    <definedName name="Documentados_Aplicados_Efectivos">'01-Mapa de riesgo-UO'!#REF!</definedName>
    <definedName name="EGRESADOS" localSheetId="0">'01-Mapa de riesgo-UO'!$BK$1048368</definedName>
    <definedName name="EGRESADOS">#REF!</definedName>
    <definedName name="Estratégico" localSheetId="0">'01-Mapa de riesgo-UO'!$O$1048375:$O$1048379</definedName>
    <definedName name="Estratégico">#REF!</definedName>
    <definedName name="EVAL_PERIODICIDAD">'01-Mapa de riesgo-UO'!$AJ$1048367:$AJ$1048368</definedName>
    <definedName name="EVITAR">'03-Seguimiento'!$Z$1048458:$Z$1048460</definedName>
    <definedName name="EXCELENCIA_ACADÉMICA_PARA_LA_FORMACIÓN_INTEGRAL">'01-Mapa de riesgo-UO'!$BC$1048367</definedName>
    <definedName name="EXTENSIÓN_PROYECCIÓN_SOCIAL" localSheetId="0">'01-Mapa de riesgo-UO'!$BH$1048368:$BH$1048388</definedName>
    <definedName name="EXTENSIÓN_PROYECCIÓN_SOCIAL">#REF!</definedName>
    <definedName name="EXTERNO">'01-Mapa de riesgo-UO'!$H$1048367:$H$1048372</definedName>
    <definedName name="FACTOR">'01-Mapa de riesgo-UO'!$F$1048367:$F$1048368</definedName>
    <definedName name="FACULTAD_BELLAS_ARTES_HUMANIDADES" localSheetId="0">'01-Mapa de riesgo-UO'!$CC$1048368:$CC$1048371</definedName>
    <definedName name="FACULTAD_BELLAS_ARTES_HUMANIDADES">#REF!</definedName>
    <definedName name="FACULTAD_CIENCIAS_AGRARIAS_AGROINDUSTRIA" localSheetId="0">'01-Mapa de riesgo-UO'!$CD$1048368:$CD$1048371</definedName>
    <definedName name="FACULTAD_CIENCIAS_AGRARIAS_AGROINDUSTRIA">#REF!</definedName>
    <definedName name="FACULTAD_CIENCIAS_AMBIENTALES" localSheetId="0">'01-Mapa de riesgo-UO'!$CE$1048368:$CE$1048371</definedName>
    <definedName name="FACULTAD_CIENCIAS_AMBIENTALES">#REF!</definedName>
    <definedName name="FACULTAD_CIENCIAS_BÁSICAS" localSheetId="0">'01-Mapa de riesgo-UO'!$CF$1048368:$CF$1048371</definedName>
    <definedName name="FACULTAD_CIENCIAS_BÁSICAS">#REF!</definedName>
    <definedName name="FACULTAD_CIENCIAS_DE_LA_EDUCACIÓN" localSheetId="0">'01-Mapa de riesgo-UO'!$CG$1048368:$CG$1048371</definedName>
    <definedName name="FACULTAD_CIENCIAS_DE_LA_EDUCACIÓN">#REF!</definedName>
    <definedName name="FACULTAD_CIENCIAS_DE_LA_SALUD" localSheetId="0">'01-Mapa de riesgo-UO'!$CH$1048368:$CH$1048371</definedName>
    <definedName name="FACULTAD_CIENCIAS_DE_LA_SALUD">#REF!</definedName>
    <definedName name="FACULTAD_DE_CIENCIAS_EMPRESARIALES">'01-Mapa de riesgo-UO'!$CI$1048368:$CI$1048371</definedName>
    <definedName name="FACULTAD_INGENIERÍA_INDUSTRIAL" localSheetId="0">'01-Mapa de riesgo-UO'!#REF!</definedName>
    <definedName name="FACULTAD_INGENIERÍA_INDUSTRIAL">#REF!</definedName>
    <definedName name="FACULTAD_INGENIERÍA_MECÁNICA" localSheetId="0">'01-Mapa de riesgo-UO'!$CJ$1048368:$CJ$1048371</definedName>
    <definedName name="FACULTAD_INGENIERÍA_MECÁNICA">#REF!</definedName>
    <definedName name="FACULTAD_INGENIERÍAS" localSheetId="0">'01-Mapa de riesgo-UO'!$CK$1048368:$CK$1048371</definedName>
    <definedName name="FACULTAD_INGENIERÍAS">#REF!</definedName>
    <definedName name="FACULTAD_TECNOLOGÍA">'01-Mapa de riesgo-UO'!$CL$1048368:$CL$1048371</definedName>
    <definedName name="Financiero" localSheetId="0">'01-Mapa de riesgo-UO'!$Q$1048375:$Q$1048379</definedName>
    <definedName name="Financiero">#REF!</definedName>
    <definedName name="GESTIÓN_DE_DOCUMENTOS" localSheetId="0">'01-Mapa de riesgo-UO'!#REF!</definedName>
    <definedName name="GESTIÓN_DE_DOCUMENTOS">#REF!</definedName>
    <definedName name="GESTIÓN_DE_SERVICIOS_INSTITUCIONALES" localSheetId="0">'01-Mapa de riesgo-UO'!$BU$1048368:$BU$1048369</definedName>
    <definedName name="GESTIÓN_DE_SERVICIOS_INSTITUCIONALES">#REF!</definedName>
    <definedName name="GESTIÓN_DE_TALENTO_HUMANO" localSheetId="0">'01-Mapa de riesgo-UO'!$BH$1048368:$BH$1048369</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riesgo-UO'!$BC$1048369</definedName>
    <definedName name="GESTIÓN_FINANCIERA" localSheetId="0">'01-Mapa de riesgo-UO'!#REF!</definedName>
    <definedName name="GESTIÓN_FINANCIERA">#REF!</definedName>
    <definedName name="GESTIÓN_Y_SOSTENIBILIDAD_INSTITUCIONAL">'01-Mapa de riesgo-UO'!$BC$1048370</definedName>
    <definedName name="GRAVE" localSheetId="0">'01-Mapa de riesgo-UO'!$AX$1048368:$AX$1048371</definedName>
    <definedName name="GRAVE">'03-Seguimiento'!$G$1048463</definedName>
    <definedName name="GRUPO_INVESTIGACIÓN_AGUAS_SANEAMIENTO" localSheetId="0">'01-Mapa de riesgo-UO'!$CU$1048368</definedName>
    <definedName name="GRUPO_INVESTIGACIÓN_AGUAS_SANEAMIENTO">#REF!</definedName>
    <definedName name="Imagen" localSheetId="0">'01-Mapa de riesgo-UO'!$R$1048375:$R$1048379</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riesgo-UO'!$S$1048375:$S$1048377</definedName>
    <definedName name="Información">#REF!</definedName>
    <definedName name="INTERNACIONALIZACIÓN" localSheetId="0">'01-Mapa de riesgo-UO'!$BL$1048368</definedName>
    <definedName name="INTERNACIONALIZACIÓN">#REF!</definedName>
    <definedName name="INTERNO">'01-Mapa de riesgo-UO'!$G$1048367:$G$1048372</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riesgo-UO'!$BF$1048369</definedName>
    <definedName name="JURIDICA">#REF!</definedName>
    <definedName name="Laborales" localSheetId="0">'01-Mapa de riesgo-UO'!#REF!</definedName>
    <definedName name="Laborales">#REF!</definedName>
    <definedName name="LABORATORIO_AGUAS_ALIMENTOS" localSheetId="0">'01-Mapa de riesgo-UO'!$CO$1048368</definedName>
    <definedName name="LABORATORIO_AGUAS_ALIMENTOS">#REF!</definedName>
    <definedName name="LABORATORIO_DE_METROOLOGIA_DE_VARIABLES_ELECTRICAS" localSheetId="0">'01-Mapa de riesgo-UO'!$CP$1048368</definedName>
    <definedName name="LABORATORIO_DE_METROOLOGIA_DE_VARIABLES_ELECTRICAS">#REF!</definedName>
    <definedName name="LABORATORIO_ENSAYOS_NO_DESTRUCTIVOS_DESTRUCTIVOS" localSheetId="0">'01-Mapa de riesgo-UO'!$CQ$1048368</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riesgo-UO'!$CN$1048368</definedName>
    <definedName name="LABORATORIO_GENÉTICA_MÉDICA" localSheetId="0">'01-Mapa de riesgo-UO'!$CR$1048368</definedName>
    <definedName name="LABORATORIO_GENÉTICA_MÉDICA">#REF!</definedName>
    <definedName name="LABORATORIO_METROLOGÍA_DIMENSIONAL">'01-Mapa de riesgo-UO'!$CV$1048368</definedName>
    <definedName name="LABORATORIO_QUÍMICA_AMBIENTAL" localSheetId="0">'01-Mapa de riesgo-UO'!$CS$1048368</definedName>
    <definedName name="LABORATORIO_QUÍMICA_AMBIENTAL">#REF!</definedName>
    <definedName name="LEVE" localSheetId="0">'01-Mapa de riesgo-UO'!$AV$1048368</definedName>
    <definedName name="LEVE">'03-Seguimiento'!$I$1048463:$I$1048576</definedName>
    <definedName name="MAPA" localSheetId="0">'01-Mapa de riesgo-UO'!$A$1048367:$A$1048368</definedName>
    <definedName name="MAPA">#REF!</definedName>
    <definedName name="MODERADO" localSheetId="0">'01-Mapa de riesgo-UO'!$AW$1048368:$AW$1048370</definedName>
    <definedName name="MODERADO">'03-Seguimiento'!$H$1048463:$H$1048576</definedName>
    <definedName name="NIVEL_AUTOMAT">'01-Mapa de riesgo-UO'!$Z$1048367:$Z$1048369</definedName>
    <definedName name="NIVEL_EXPOSICION">'01-Mapa de riesgo-UO'!$AS$1048367:$AS$1048369</definedName>
    <definedName name="nnnn" localSheetId="0">'01-Mapa de riesgo-UO'!#REF!</definedName>
    <definedName name="nnnn">#REF!</definedName>
    <definedName name="No_aplicados">'01-Mapa de riesgo-UO'!#REF!</definedName>
    <definedName name="NO_CUMPLIDA">'03-Seguimiento'!$Y$1048449</definedName>
    <definedName name="No_existen">'01-Mapa de riesgo-UO'!#REF!</definedName>
    <definedName name="NVESTIGACIÓN_E_INNOVACIÓN">'01-Mapa de riesgo-UO'!$BG$1048368:$BG$1048378</definedName>
    <definedName name="OBJETIVOS" localSheetId="0">'01-Mapa de riesgo-UO'!#REF!</definedName>
    <definedName name="OBJETIVOS">#REF!</definedName>
    <definedName name="OEC">'01-Mapa de riesgo-UO'!$BA$1048376:$BA$1048384</definedName>
    <definedName name="Operacional" localSheetId="0">'01-Mapa de riesgo-UO'!$V$1048375:$V$1048379</definedName>
    <definedName name="Operacional">#REF!</definedName>
    <definedName name="ORGANISMO_CERTIFICADOR_DE_SISTEMAS_DE_GESTIÓN_QLCT" localSheetId="0">'01-Mapa de riesgo-UO'!$CT$1048368</definedName>
    <definedName name="ORGANISMO_CERTIFICADOR_DE_SISTEMAS_DE_GESTIÓN_QLCT">#REF!</definedName>
    <definedName name="PDI" localSheetId="0">'01-Mapa de riesgo-UO'!$B$1048379:$B$1048383</definedName>
    <definedName name="PDI">#REF!</definedName>
    <definedName name="PERIODICIDAD">'01-Mapa de riesgo-UO'!$AK$1048367:$AK$1048376</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riesgo-UO'!$M$1048367:$M$1048371</definedName>
    <definedName name="PROBABILIDAD">#REF!</definedName>
    <definedName name="PROCESOS" localSheetId="0">'01-Mapa de riesgo-UO'!$B$1048367:$B$1048376</definedName>
    <definedName name="PROCESOS">#REF!</definedName>
    <definedName name="PROCESOSA">'01-Mapa de riesgo-UO'!#REF!</definedName>
    <definedName name="RECTORÍA" localSheetId="0">'01-Mapa de riesgo-UO'!$BF$1048367:$BF$1048367</definedName>
    <definedName name="RECTORÍA">#REF!</definedName>
    <definedName name="RECTORIA_Comunicaciones">'01-Mapa de riesgo-UO'!$BF$1048368</definedName>
    <definedName name="RECURSOS_INFORMÁTICOS_EDUCATIVOS" localSheetId="0">'01-Mapa de riesgo-UO'!#REF!</definedName>
    <definedName name="RECURSOS_INFORMÁTICOS_EDUCATIVOS">#REF!</definedName>
    <definedName name="REDUCIR">'03-Seguimiento'!$X$1048458:$X$1048460</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riesgo-UO'!$AF$1048367:$AF$1048368</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riesgo-UO'!$AE$1048375:$AE$1048379</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riesgo-UO'!$AF$1048375:$AF$1048379</definedName>
    <definedName name="Tecnológico">#REF!</definedName>
    <definedName name="TIPO" localSheetId="0">'01-Mapa de riesgo-UO'!#REF!</definedName>
    <definedName name="TIPO">#REF!</definedName>
    <definedName name="_xlnm.Print_Titles" localSheetId="0">'01-Mapa de riesgo-UO'!$6:$7</definedName>
    <definedName name="_xlnm.Print_Titles" localSheetId="1">'02-Plan Mitigación'!$7:$7</definedName>
    <definedName name="_xlnm.Print_Titles" localSheetId="2">'03-Seguimiento'!$6:$7</definedName>
    <definedName name="TRANSFERIR">'03-Seguimiento'!$Y$1048458:$Y$1048460</definedName>
    <definedName name="Transparencia" localSheetId="0">'01-Mapa de riesgo-UO'!#REF!</definedName>
    <definedName name="Transparencia">#REF!</definedName>
    <definedName name="UNIDAD">'01-Mapa de riesgo-UO'!$AZ$1048367:$AZ$1048408</definedName>
    <definedName name="UNIVIRTUAL" localSheetId="0">'01-Mapa de riesgo-UO'!$BZ$1048368</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riesgo-UO'!$BZ$1048368</definedName>
    <definedName name="VICERRECTORIA_ADMINISTRATIVA_FINANCIERA" localSheetId="0">'01-Mapa de riesgo-UO'!$BH$1048370:$BH$1048372</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3" i="7" l="1"/>
  <c r="K50" i="7" l="1"/>
  <c r="K44" i="7" l="1"/>
  <c r="K35" i="7"/>
  <c r="K23" i="7" l="1"/>
  <c r="C9" i="7" l="1"/>
  <c r="C8" i="7"/>
  <c r="J9" i="7"/>
  <c r="J8" i="7"/>
  <c r="W80" i="7" l="1"/>
  <c r="W81" i="7"/>
  <c r="W82" i="7"/>
  <c r="W83" i="7"/>
  <c r="W84" i="7"/>
  <c r="W85" i="7"/>
  <c r="W86" i="7"/>
  <c r="W87" i="7"/>
  <c r="W88" i="7"/>
  <c r="W89" i="7"/>
  <c r="W90" i="7"/>
  <c r="W91" i="7"/>
  <c r="W92" i="7"/>
  <c r="W93" i="7"/>
  <c r="W94" i="7"/>
  <c r="W95" i="7"/>
  <c r="W96" i="7"/>
  <c r="W97" i="7"/>
  <c r="W98" i="7"/>
  <c r="W99" i="7"/>
  <c r="W100" i="7"/>
  <c r="V80" i="7"/>
  <c r="V81" i="7"/>
  <c r="V82" i="7"/>
  <c r="V83" i="7"/>
  <c r="V84" i="7"/>
  <c r="V85" i="7"/>
  <c r="V86" i="7"/>
  <c r="V87" i="7"/>
  <c r="V88" i="7"/>
  <c r="V89" i="7"/>
  <c r="V90" i="7"/>
  <c r="V91" i="7"/>
  <c r="V92" i="7"/>
  <c r="V93" i="7"/>
  <c r="V94" i="7"/>
  <c r="V95" i="7"/>
  <c r="V96" i="7"/>
  <c r="V97" i="7"/>
  <c r="V98" i="7"/>
  <c r="V99" i="7"/>
  <c r="V100" i="7"/>
  <c r="U80" i="7"/>
  <c r="U81" i="7"/>
  <c r="U82" i="7"/>
  <c r="U83" i="7"/>
  <c r="U84" i="7"/>
  <c r="U85" i="7"/>
  <c r="U86" i="7"/>
  <c r="U87" i="7"/>
  <c r="U88" i="7"/>
  <c r="U89" i="7"/>
  <c r="U90" i="7"/>
  <c r="U91" i="7"/>
  <c r="U92" i="7"/>
  <c r="U93" i="7"/>
  <c r="U94" i="7"/>
  <c r="U95" i="7"/>
  <c r="U96" i="7"/>
  <c r="U97" i="7"/>
  <c r="U98" i="7"/>
  <c r="U99" i="7"/>
  <c r="U100" i="7"/>
  <c r="Q80" i="7"/>
  <c r="Q81" i="7"/>
  <c r="Q82" i="7"/>
  <c r="Q83" i="7"/>
  <c r="Q84" i="7"/>
  <c r="Q85" i="7"/>
  <c r="Q86" i="7"/>
  <c r="Q87" i="7"/>
  <c r="Q88" i="7"/>
  <c r="Q89" i="7"/>
  <c r="Q90" i="7"/>
  <c r="Q91" i="7"/>
  <c r="Q92" i="7"/>
  <c r="Q93" i="7"/>
  <c r="Q94" i="7"/>
  <c r="Q95" i="7"/>
  <c r="Q96" i="7"/>
  <c r="Q97" i="7"/>
  <c r="Q98" i="7"/>
  <c r="Q99" i="7"/>
  <c r="Q100" i="7"/>
  <c r="P80" i="7"/>
  <c r="P81" i="7"/>
  <c r="P82" i="7"/>
  <c r="P83" i="7"/>
  <c r="P84" i="7"/>
  <c r="P85" i="7"/>
  <c r="P86" i="7"/>
  <c r="P87" i="7"/>
  <c r="P88" i="7"/>
  <c r="P89" i="7"/>
  <c r="P90" i="7"/>
  <c r="P91" i="7"/>
  <c r="P92" i="7"/>
  <c r="P93" i="7"/>
  <c r="P94" i="7"/>
  <c r="P95" i="7"/>
  <c r="P96" i="7"/>
  <c r="P97" i="7"/>
  <c r="P98" i="7"/>
  <c r="P99" i="7"/>
  <c r="P100" i="7"/>
  <c r="O80" i="7"/>
  <c r="O81" i="7"/>
  <c r="O82" i="7"/>
  <c r="O83" i="7"/>
  <c r="O84" i="7"/>
  <c r="O85" i="7"/>
  <c r="O86" i="7"/>
  <c r="O87" i="7"/>
  <c r="O88" i="7"/>
  <c r="O89" i="7"/>
  <c r="O90" i="7"/>
  <c r="O91" i="7"/>
  <c r="O92" i="7"/>
  <c r="O93" i="7"/>
  <c r="O94" i="7"/>
  <c r="O95" i="7"/>
  <c r="O96" i="7"/>
  <c r="O97" i="7"/>
  <c r="O98" i="7"/>
  <c r="O99" i="7"/>
  <c r="O100" i="7"/>
  <c r="N100" i="7"/>
  <c r="N80" i="7"/>
  <c r="N81" i="7"/>
  <c r="N82" i="7"/>
  <c r="N83" i="7"/>
  <c r="N84" i="7"/>
  <c r="N85" i="7"/>
  <c r="N86" i="7"/>
  <c r="N87" i="7"/>
  <c r="N88" i="7"/>
  <c r="N89" i="7"/>
  <c r="N90" i="7"/>
  <c r="N91" i="7"/>
  <c r="N92" i="7"/>
  <c r="N93" i="7"/>
  <c r="N94" i="7"/>
  <c r="N95" i="7"/>
  <c r="N96" i="7"/>
  <c r="N97" i="7"/>
  <c r="N98" i="7"/>
  <c r="N99" i="7"/>
  <c r="M80" i="7"/>
  <c r="M81" i="7"/>
  <c r="M82" i="7"/>
  <c r="M83" i="7"/>
  <c r="M84" i="7"/>
  <c r="M85" i="7"/>
  <c r="M86" i="7"/>
  <c r="M87" i="7"/>
  <c r="M88" i="7"/>
  <c r="M89" i="7"/>
  <c r="M90" i="7"/>
  <c r="M91" i="7"/>
  <c r="M92" i="7"/>
  <c r="M93" i="7"/>
  <c r="M94" i="7"/>
  <c r="M95" i="7"/>
  <c r="M96" i="7"/>
  <c r="M97" i="7"/>
  <c r="M98" i="7"/>
  <c r="M99" i="7"/>
  <c r="M100" i="7"/>
  <c r="J80" i="7"/>
  <c r="J83" i="7"/>
  <c r="J86" i="7"/>
  <c r="J89" i="7"/>
  <c r="J92" i="7"/>
  <c r="J95" i="7"/>
  <c r="J98" i="7"/>
  <c r="H80" i="7"/>
  <c r="H83" i="7"/>
  <c r="H86" i="7"/>
  <c r="H89" i="7"/>
  <c r="H92" i="7"/>
  <c r="H95" i="7"/>
  <c r="H98" i="7"/>
  <c r="G80" i="7"/>
  <c r="G81" i="7"/>
  <c r="G82" i="7"/>
  <c r="G83" i="7"/>
  <c r="G84" i="7"/>
  <c r="G85" i="7"/>
  <c r="G86" i="7"/>
  <c r="G87" i="7"/>
  <c r="G88" i="7"/>
  <c r="G89" i="7"/>
  <c r="G90" i="7"/>
  <c r="G91" i="7"/>
  <c r="G92" i="7"/>
  <c r="G93" i="7"/>
  <c r="G94" i="7"/>
  <c r="G95" i="7"/>
  <c r="G96" i="7"/>
  <c r="G97" i="7"/>
  <c r="G98" i="7"/>
  <c r="G99" i="7"/>
  <c r="G100" i="7"/>
  <c r="F80" i="7"/>
  <c r="F83" i="7"/>
  <c r="F86" i="7"/>
  <c r="F89" i="7"/>
  <c r="F92" i="7"/>
  <c r="F95" i="7"/>
  <c r="F98" i="7"/>
  <c r="E80" i="7"/>
  <c r="E83" i="7"/>
  <c r="E86" i="7"/>
  <c r="E89" i="7"/>
  <c r="E92" i="7"/>
  <c r="E95" i="7"/>
  <c r="E98" i="7"/>
  <c r="D80" i="7"/>
  <c r="D83" i="7"/>
  <c r="D86" i="7"/>
  <c r="D89" i="7"/>
  <c r="D92" i="7"/>
  <c r="D95" i="7"/>
  <c r="D98" i="7"/>
  <c r="C80" i="7"/>
  <c r="C83" i="7"/>
  <c r="C86" i="7"/>
  <c r="C89" i="7"/>
  <c r="C92" i="7"/>
  <c r="C95" i="7"/>
  <c r="C98" i="7"/>
  <c r="B80" i="7"/>
  <c r="B83" i="7"/>
  <c r="B86" i="7"/>
  <c r="B89" i="7"/>
  <c r="B92" i="7"/>
  <c r="B95" i="7"/>
  <c r="B98" i="7"/>
  <c r="I80" i="8"/>
  <c r="I81" i="8"/>
  <c r="I82" i="8"/>
  <c r="I83" i="8"/>
  <c r="I84" i="8"/>
  <c r="I85" i="8"/>
  <c r="I86" i="8"/>
  <c r="I87" i="8"/>
  <c r="I88" i="8"/>
  <c r="I89" i="8"/>
  <c r="I90" i="8"/>
  <c r="I91" i="8"/>
  <c r="I92" i="8"/>
  <c r="I93" i="8"/>
  <c r="I94" i="8"/>
  <c r="I95" i="8"/>
  <c r="I96" i="8"/>
  <c r="I97" i="8"/>
  <c r="I98" i="8"/>
  <c r="I99" i="8"/>
  <c r="I100" i="8"/>
  <c r="G80" i="8"/>
  <c r="G83" i="8"/>
  <c r="G86" i="8"/>
  <c r="G89" i="8"/>
  <c r="G92" i="8"/>
  <c r="G95" i="8"/>
  <c r="G98" i="8"/>
  <c r="F80" i="8"/>
  <c r="F81" i="8"/>
  <c r="F82" i="8"/>
  <c r="F83" i="8"/>
  <c r="F84" i="8"/>
  <c r="F85" i="8"/>
  <c r="F86" i="8"/>
  <c r="F87" i="8"/>
  <c r="F88" i="8"/>
  <c r="F89" i="8"/>
  <c r="F90" i="8"/>
  <c r="F91" i="8"/>
  <c r="F92" i="8"/>
  <c r="F93" i="8"/>
  <c r="F94" i="8"/>
  <c r="F95" i="8"/>
  <c r="F96" i="8"/>
  <c r="F97" i="8"/>
  <c r="F98" i="8"/>
  <c r="F99" i="8"/>
  <c r="F100" i="8"/>
  <c r="E80" i="8"/>
  <c r="E83" i="8"/>
  <c r="E86" i="8"/>
  <c r="E89" i="8"/>
  <c r="E92" i="8"/>
  <c r="E95" i="8"/>
  <c r="E98" i="8"/>
  <c r="D80" i="8"/>
  <c r="D83" i="8"/>
  <c r="D86" i="8"/>
  <c r="D89" i="8"/>
  <c r="D92" i="8"/>
  <c r="D95" i="8"/>
  <c r="D98" i="8"/>
  <c r="C80" i="8"/>
  <c r="C83" i="8"/>
  <c r="C86" i="8"/>
  <c r="C89" i="8"/>
  <c r="C92" i="8"/>
  <c r="C95" i="8"/>
  <c r="C98" i="8"/>
  <c r="B80" i="8"/>
  <c r="B83" i="8"/>
  <c r="B86" i="8"/>
  <c r="B89" i="8"/>
  <c r="B92" i="8"/>
  <c r="B95" i="8"/>
  <c r="B98" i="8"/>
  <c r="AN81" i="12" l="1"/>
  <c r="AN82" i="12"/>
  <c r="AN83" i="12"/>
  <c r="AN84" i="12"/>
  <c r="AN85" i="12"/>
  <c r="AN86" i="12"/>
  <c r="AN87" i="12"/>
  <c r="AN88" i="12"/>
  <c r="AN89" i="12"/>
  <c r="AN90" i="12"/>
  <c r="AN91" i="12"/>
  <c r="AN92" i="12"/>
  <c r="AN93" i="12"/>
  <c r="AN94" i="12"/>
  <c r="AN95" i="12"/>
  <c r="AN96" i="12"/>
  <c r="AM96" i="12" s="1"/>
  <c r="AL96" i="12" s="1"/>
  <c r="AN97" i="12"/>
  <c r="AN98" i="12"/>
  <c r="AN99" i="12"/>
  <c r="AN100" i="12"/>
  <c r="AN101" i="12"/>
  <c r="AI81" i="12"/>
  <c r="AI82" i="12"/>
  <c r="AI83" i="12"/>
  <c r="AI84" i="12"/>
  <c r="AI85" i="12"/>
  <c r="AI86" i="12"/>
  <c r="AI87" i="12"/>
  <c r="AI88" i="12"/>
  <c r="AI89" i="12"/>
  <c r="AI90" i="12"/>
  <c r="AI91" i="12"/>
  <c r="AI92" i="12"/>
  <c r="AI93" i="12"/>
  <c r="AI94" i="12"/>
  <c r="AI95" i="12"/>
  <c r="AI96" i="12"/>
  <c r="AI97" i="12"/>
  <c r="AI98" i="12"/>
  <c r="AI99" i="12"/>
  <c r="AI100" i="12"/>
  <c r="AI101" i="12"/>
  <c r="AD81" i="12"/>
  <c r="AD82" i="12"/>
  <c r="AD83" i="12"/>
  <c r="AD84" i="12"/>
  <c r="AD85" i="12"/>
  <c r="AD86" i="12"/>
  <c r="AD87" i="12"/>
  <c r="AC87" i="12" s="1"/>
  <c r="AB87" i="12" s="1"/>
  <c r="AD88" i="12"/>
  <c r="AD89" i="12"/>
  <c r="AD90" i="12"/>
  <c r="AD91" i="12"/>
  <c r="AD92" i="12"/>
  <c r="AD93" i="12"/>
  <c r="AD94" i="12"/>
  <c r="AD95" i="12"/>
  <c r="AD96" i="12"/>
  <c r="AD97" i="12"/>
  <c r="AD98" i="12"/>
  <c r="AD99" i="12"/>
  <c r="AD100" i="12"/>
  <c r="AD101" i="12"/>
  <c r="Y81" i="12"/>
  <c r="Y82" i="12"/>
  <c r="Y83" i="12"/>
  <c r="Y84" i="12"/>
  <c r="Y85" i="12"/>
  <c r="Y86" i="12"/>
  <c r="X84" i="12" s="1"/>
  <c r="W84" i="12" s="1"/>
  <c r="Y87" i="12"/>
  <c r="Y88" i="12"/>
  <c r="Y89" i="12"/>
  <c r="Y90" i="12"/>
  <c r="Y91" i="12"/>
  <c r="Y92" i="12"/>
  <c r="Y93" i="12"/>
  <c r="Y94" i="12"/>
  <c r="Y95" i="12"/>
  <c r="Y96" i="12"/>
  <c r="Y97" i="12"/>
  <c r="Y98" i="12"/>
  <c r="Y99" i="12"/>
  <c r="Y100" i="12"/>
  <c r="Y101" i="12"/>
  <c r="S81" i="12"/>
  <c r="S82" i="12"/>
  <c r="S83" i="12"/>
  <c r="S84" i="12"/>
  <c r="S85" i="12"/>
  <c r="S86" i="12"/>
  <c r="S87" i="12"/>
  <c r="S88" i="12"/>
  <c r="S89" i="12"/>
  <c r="S90" i="12"/>
  <c r="S91" i="12"/>
  <c r="S92" i="12"/>
  <c r="T90" i="12" s="1"/>
  <c r="S93" i="12"/>
  <c r="S94" i="12"/>
  <c r="S95" i="12"/>
  <c r="S96" i="12"/>
  <c r="T96" i="12" s="1"/>
  <c r="S97" i="12"/>
  <c r="S98" i="12"/>
  <c r="S99" i="12"/>
  <c r="S100" i="12"/>
  <c r="T99" i="12" s="1"/>
  <c r="S101" i="12"/>
  <c r="P84" i="12"/>
  <c r="P87" i="12"/>
  <c r="P90" i="12"/>
  <c r="P93" i="12"/>
  <c r="P96" i="12"/>
  <c r="P99" i="12"/>
  <c r="N84" i="12"/>
  <c r="N87" i="12"/>
  <c r="N90" i="12"/>
  <c r="N93" i="12"/>
  <c r="N96" i="12"/>
  <c r="N99" i="12"/>
  <c r="P81" i="12"/>
  <c r="N81" i="12"/>
  <c r="D81" i="12"/>
  <c r="D84" i="12"/>
  <c r="D87" i="12"/>
  <c r="D90" i="12"/>
  <c r="D93" i="12"/>
  <c r="D96" i="12"/>
  <c r="D99" i="12"/>
  <c r="X93" i="12" l="1"/>
  <c r="W93" i="12" s="1"/>
  <c r="AC93" i="12"/>
  <c r="AB93" i="12" s="1"/>
  <c r="Q90" i="12"/>
  <c r="AC90" i="12"/>
  <c r="AB90" i="12" s="1"/>
  <c r="T93" i="12"/>
  <c r="AM99" i="12"/>
  <c r="AL99" i="12" s="1"/>
  <c r="AH93" i="12"/>
  <c r="AG93" i="12" s="1"/>
  <c r="AM90" i="12"/>
  <c r="AL90" i="12" s="1"/>
  <c r="AM93" i="12"/>
  <c r="AL93" i="12" s="1"/>
  <c r="AM87" i="12"/>
  <c r="AL87" i="12" s="1"/>
  <c r="Q93" i="12"/>
  <c r="T87" i="12"/>
  <c r="U87" i="12" s="1"/>
  <c r="AH87" i="12"/>
  <c r="AG87" i="12" s="1"/>
  <c r="U90" i="12"/>
  <c r="U99" i="12"/>
  <c r="U96" i="12"/>
  <c r="X87" i="12"/>
  <c r="W87" i="12" s="1"/>
  <c r="Q87" i="12"/>
  <c r="AC84" i="12"/>
  <c r="AB84" i="12" s="1"/>
  <c r="AC81" i="12"/>
  <c r="AB81" i="12" s="1"/>
  <c r="Q99" i="12"/>
  <c r="Q96" i="12"/>
  <c r="X90" i="12"/>
  <c r="W90" i="12" s="1"/>
  <c r="AH84" i="12"/>
  <c r="AG84" i="12" s="1"/>
  <c r="T84" i="12"/>
  <c r="U84" i="12" s="1"/>
  <c r="AM84" i="12"/>
  <c r="AL84" i="12" s="1"/>
  <c r="Q84" i="12"/>
  <c r="T81" i="12"/>
  <c r="U81" i="12" s="1"/>
  <c r="X81" i="12"/>
  <c r="W81" i="12" s="1"/>
  <c r="AM81" i="12"/>
  <c r="AL81" i="12" s="1"/>
  <c r="Q81" i="12"/>
  <c r="AH90" i="12"/>
  <c r="AG90" i="12" s="1"/>
  <c r="AH81" i="12"/>
  <c r="AG81" i="12" s="1"/>
  <c r="AH96" i="12"/>
  <c r="AG96" i="12" s="1"/>
  <c r="AH99" i="12"/>
  <c r="AG99" i="12" s="1"/>
  <c r="AC96" i="12"/>
  <c r="AB96" i="12" s="1"/>
  <c r="AC99" i="12"/>
  <c r="AB99" i="12" s="1"/>
  <c r="X96" i="12"/>
  <c r="W96" i="12" s="1"/>
  <c r="X99" i="12"/>
  <c r="W99" i="12" s="1"/>
  <c r="B16" i="7"/>
  <c r="B15" i="7"/>
  <c r="B14" i="7"/>
  <c r="B57" i="7"/>
  <c r="B56" i="7"/>
  <c r="C57" i="7"/>
  <c r="C56" i="7"/>
  <c r="B57" i="8"/>
  <c r="B56" i="8"/>
  <c r="AP99" i="12" l="1"/>
  <c r="AP96" i="12"/>
  <c r="AQ96" i="12" s="1"/>
  <c r="R95" i="7" s="1"/>
  <c r="AP93" i="12"/>
  <c r="AQ93" i="12" s="1"/>
  <c r="R92" i="7" s="1"/>
  <c r="U93" i="12"/>
  <c r="AP90" i="12"/>
  <c r="AQ90" i="12" s="1"/>
  <c r="R89" i="7" s="1"/>
  <c r="AP87" i="12"/>
  <c r="AP84" i="12"/>
  <c r="AQ84" i="12" s="1"/>
  <c r="R83" i="7" s="1"/>
  <c r="AP81" i="12"/>
  <c r="AQ81" i="12" s="1"/>
  <c r="R80" i="7" s="1"/>
  <c r="AQ87" i="12" l="1"/>
  <c r="R86" i="7" s="1"/>
  <c r="AQ99" i="12"/>
  <c r="R98" i="7" s="1"/>
  <c r="AR99" i="12"/>
  <c r="AS99" i="12" s="1"/>
  <c r="I98" i="7" s="1"/>
  <c r="AR96" i="12"/>
  <c r="AS96" i="12" s="1"/>
  <c r="AR93" i="12"/>
  <c r="AS93" i="12" s="1"/>
  <c r="H92" i="8" s="1"/>
  <c r="J92" i="8" s="1"/>
  <c r="AR90" i="12"/>
  <c r="AS90" i="12" s="1"/>
  <c r="I89" i="7" s="1"/>
  <c r="AR87" i="12"/>
  <c r="AS87" i="12" s="1"/>
  <c r="AR84" i="12"/>
  <c r="AS84" i="12" s="1"/>
  <c r="AR81" i="12"/>
  <c r="AS81" i="12" s="1"/>
  <c r="H98" i="8" l="1"/>
  <c r="J98" i="8" s="1"/>
  <c r="I95" i="7"/>
  <c r="H95" i="8"/>
  <c r="J95" i="8" s="1"/>
  <c r="I92" i="7"/>
  <c r="H89" i="8"/>
  <c r="J89" i="8" s="1"/>
  <c r="I86" i="7"/>
  <c r="H86" i="8"/>
  <c r="J86" i="8" s="1"/>
  <c r="H83" i="8"/>
  <c r="J83" i="8" s="1"/>
  <c r="I83" i="7"/>
  <c r="I80" i="7"/>
  <c r="H80" i="8"/>
  <c r="J80" i="8" s="1"/>
  <c r="B16" i="8"/>
  <c r="B15" i="8"/>
  <c r="B14" i="8"/>
  <c r="C14" i="7"/>
  <c r="C16" i="7"/>
  <c r="C15" i="7"/>
  <c r="D58" i="12" l="1"/>
  <c r="D17" i="12"/>
  <c r="W74" i="7" l="1"/>
  <c r="W75" i="7"/>
  <c r="W76" i="7"/>
  <c r="W77" i="7"/>
  <c r="W78" i="7"/>
  <c r="W79" i="7"/>
  <c r="V74" i="7"/>
  <c r="V75" i="7"/>
  <c r="V76" i="7"/>
  <c r="V77" i="7"/>
  <c r="V78" i="7"/>
  <c r="V79" i="7"/>
  <c r="U74" i="7"/>
  <c r="U75" i="7"/>
  <c r="U76" i="7"/>
  <c r="U77" i="7"/>
  <c r="U78" i="7"/>
  <c r="U79" i="7"/>
  <c r="Q74" i="7"/>
  <c r="Q75" i="7"/>
  <c r="Q76" i="7"/>
  <c r="Q77" i="7"/>
  <c r="Q78" i="7"/>
  <c r="Q79" i="7"/>
  <c r="P74" i="7"/>
  <c r="P75" i="7"/>
  <c r="P76" i="7"/>
  <c r="P77" i="7"/>
  <c r="P78" i="7"/>
  <c r="P79" i="7"/>
  <c r="O74" i="7"/>
  <c r="O75" i="7"/>
  <c r="O76" i="7"/>
  <c r="O77" i="7"/>
  <c r="O78" i="7"/>
  <c r="O79" i="7"/>
  <c r="N74" i="7"/>
  <c r="N75" i="7"/>
  <c r="N76" i="7"/>
  <c r="N77" i="7"/>
  <c r="N78" i="7"/>
  <c r="N79" i="7"/>
  <c r="M74" i="7"/>
  <c r="M75" i="7"/>
  <c r="M76" i="7"/>
  <c r="M77" i="7"/>
  <c r="M78" i="7"/>
  <c r="M79" i="7"/>
  <c r="J74" i="7"/>
  <c r="J77" i="7"/>
  <c r="H74" i="7"/>
  <c r="H77" i="7"/>
  <c r="G74" i="7"/>
  <c r="G75" i="7"/>
  <c r="G76" i="7"/>
  <c r="G77" i="7"/>
  <c r="G78" i="7"/>
  <c r="G79" i="7"/>
  <c r="F74" i="7"/>
  <c r="F77" i="7"/>
  <c r="E74" i="7"/>
  <c r="E77" i="7"/>
  <c r="D74" i="7"/>
  <c r="D77" i="7"/>
  <c r="C74" i="7"/>
  <c r="C77" i="7"/>
  <c r="B74" i="7"/>
  <c r="B77" i="7"/>
  <c r="I74" i="8"/>
  <c r="I75" i="8"/>
  <c r="I76" i="8"/>
  <c r="I77" i="8"/>
  <c r="I78" i="8"/>
  <c r="I79" i="8"/>
  <c r="G74" i="8"/>
  <c r="G77" i="8"/>
  <c r="F74" i="8"/>
  <c r="F75" i="8"/>
  <c r="F76" i="8"/>
  <c r="F77" i="8"/>
  <c r="F78" i="8"/>
  <c r="F79" i="8"/>
  <c r="E74" i="8"/>
  <c r="E77" i="8"/>
  <c r="D74" i="8"/>
  <c r="D77" i="8"/>
  <c r="C74" i="8"/>
  <c r="C77" i="8"/>
  <c r="B74" i="8"/>
  <c r="B77" i="8"/>
  <c r="AN75" i="12" l="1"/>
  <c r="AM75" i="12" s="1"/>
  <c r="AL75" i="12" s="1"/>
  <c r="AN76" i="12"/>
  <c r="AN77" i="12"/>
  <c r="AN78" i="12"/>
  <c r="AN79" i="12"/>
  <c r="AN80" i="12"/>
  <c r="AI75" i="12"/>
  <c r="AH75" i="12" s="1"/>
  <c r="AG75" i="12" s="1"/>
  <c r="AI76" i="12"/>
  <c r="AI77" i="12"/>
  <c r="AI78" i="12"/>
  <c r="AI79" i="12"/>
  <c r="AI80" i="12"/>
  <c r="AD75" i="12"/>
  <c r="AD76" i="12"/>
  <c r="AD77" i="12"/>
  <c r="AD78" i="12"/>
  <c r="AD79" i="12"/>
  <c r="AD80" i="12"/>
  <c r="Y75" i="12"/>
  <c r="Y76" i="12"/>
  <c r="Y77" i="12"/>
  <c r="Y78" i="12"/>
  <c r="Y79" i="12"/>
  <c r="X78" i="12" s="1"/>
  <c r="W78" i="12" s="1"/>
  <c r="Y80" i="12"/>
  <c r="T75" i="12"/>
  <c r="S75" i="12"/>
  <c r="S76" i="12"/>
  <c r="S77" i="12"/>
  <c r="S78" i="12"/>
  <c r="S79" i="12"/>
  <c r="S80" i="12"/>
  <c r="P75" i="12"/>
  <c r="P78" i="12"/>
  <c r="N75" i="12"/>
  <c r="N78" i="12"/>
  <c r="D75" i="12"/>
  <c r="D78" i="12"/>
  <c r="AC75" i="12" l="1"/>
  <c r="AB75" i="12" s="1"/>
  <c r="X75" i="12"/>
  <c r="W75" i="12" s="1"/>
  <c r="AM78" i="12"/>
  <c r="AL78" i="12" s="1"/>
  <c r="AH78" i="12"/>
  <c r="AG78" i="12" s="1"/>
  <c r="AC78" i="12"/>
  <c r="AB78" i="12" s="1"/>
  <c r="T78" i="12"/>
  <c r="U75" i="12"/>
  <c r="Q78" i="12"/>
  <c r="Q75" i="12"/>
  <c r="Y68" i="12"/>
  <c r="Y69" i="12"/>
  <c r="Y70" i="12"/>
  <c r="Y71" i="12"/>
  <c r="Y72" i="12"/>
  <c r="Y73" i="12"/>
  <c r="Y74" i="12"/>
  <c r="Y66" i="12"/>
  <c r="Y67" i="12"/>
  <c r="AP75" i="12" l="1"/>
  <c r="AQ75" i="12" s="1"/>
  <c r="R74" i="7" s="1"/>
  <c r="X66" i="12"/>
  <c r="W66" i="12" s="1"/>
  <c r="AR75" i="12"/>
  <c r="AS75" i="12" s="1"/>
  <c r="H74" i="8" s="1"/>
  <c r="J74" i="8" s="1"/>
  <c r="X69" i="12"/>
  <c r="W69" i="12" s="1"/>
  <c r="AP78" i="12"/>
  <c r="AQ78" i="12" s="1"/>
  <c r="R77" i="7" s="1"/>
  <c r="U78" i="12"/>
  <c r="X72" i="12"/>
  <c r="W72" i="12" s="1"/>
  <c r="D12" i="12"/>
  <c r="D15" i="12"/>
  <c r="D18" i="12"/>
  <c r="D21" i="12"/>
  <c r="D24" i="12"/>
  <c r="D27" i="12"/>
  <c r="D30" i="12"/>
  <c r="D33" i="12"/>
  <c r="D36" i="12"/>
  <c r="D39" i="12"/>
  <c r="D42" i="12"/>
  <c r="D45" i="12"/>
  <c r="D48" i="12"/>
  <c r="D51" i="12"/>
  <c r="D54" i="12"/>
  <c r="D57" i="12"/>
  <c r="D60" i="12"/>
  <c r="D63" i="12"/>
  <c r="D66" i="12"/>
  <c r="D69" i="12"/>
  <c r="D72" i="12"/>
  <c r="D9" i="12"/>
  <c r="I74" i="7" l="1"/>
  <c r="AR78" i="12"/>
  <c r="AS78" i="12" s="1"/>
  <c r="H77" i="8" s="1"/>
  <c r="J77" i="8" s="1"/>
  <c r="C11" i="7"/>
  <c r="C17" i="7"/>
  <c r="C20" i="7"/>
  <c r="C23" i="7"/>
  <c r="C26" i="7"/>
  <c r="C29" i="7"/>
  <c r="C32" i="7"/>
  <c r="C35" i="7"/>
  <c r="C38" i="7"/>
  <c r="C41" i="7"/>
  <c r="C44" i="7"/>
  <c r="C47" i="7"/>
  <c r="C50" i="7"/>
  <c r="C53" i="7"/>
  <c r="C59" i="7"/>
  <c r="C62" i="7"/>
  <c r="C65" i="7"/>
  <c r="C68" i="7"/>
  <c r="C71" i="7"/>
  <c r="BJ1048367" i="12"/>
  <c r="BL1048367" i="12"/>
  <c r="BK1048367" i="12"/>
  <c r="BN1048367" i="12"/>
  <c r="BG1048367" i="12"/>
  <c r="BH1048367" i="12"/>
  <c r="BI1048367" i="12"/>
  <c r="BM1048367" i="12"/>
  <c r="BF1048367" i="12"/>
  <c r="BE1048367" i="12"/>
  <c r="I77" i="7" l="1"/>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8" i="7"/>
  <c r="B8" i="8" l="1"/>
  <c r="B8" i="7"/>
  <c r="AN10" i="12"/>
  <c r="AN11" i="12"/>
  <c r="AN12" i="12"/>
  <c r="AN13" i="12"/>
  <c r="AN14" i="12"/>
  <c r="AN15" i="12"/>
  <c r="AN16" i="12"/>
  <c r="AN17" i="12"/>
  <c r="AN18" i="12"/>
  <c r="AN19" i="12"/>
  <c r="AN20" i="12"/>
  <c r="AN21" i="12"/>
  <c r="AN22" i="12"/>
  <c r="AN23" i="12"/>
  <c r="AN24" i="12"/>
  <c r="AN25" i="12"/>
  <c r="AN26" i="12"/>
  <c r="AN27" i="12"/>
  <c r="AN28" i="12"/>
  <c r="AN29" i="12"/>
  <c r="AN30" i="12"/>
  <c r="AN31" i="12"/>
  <c r="AN32" i="12"/>
  <c r="AN33" i="12"/>
  <c r="AN34" i="12"/>
  <c r="AN35" i="12"/>
  <c r="AN36" i="12"/>
  <c r="AN37" i="12"/>
  <c r="AN38" i="12"/>
  <c r="AN39" i="12"/>
  <c r="AN40" i="12"/>
  <c r="AN41" i="12"/>
  <c r="AN42" i="12"/>
  <c r="AN43" i="12"/>
  <c r="AN44" i="12"/>
  <c r="AN45" i="12"/>
  <c r="AN46" i="12"/>
  <c r="AN47" i="12"/>
  <c r="AN48" i="12"/>
  <c r="AN49" i="12"/>
  <c r="AN50" i="12"/>
  <c r="AN51" i="12"/>
  <c r="AN52" i="12"/>
  <c r="AN53" i="12"/>
  <c r="AN54" i="12"/>
  <c r="AN55" i="12"/>
  <c r="AN56" i="12"/>
  <c r="AN57" i="12"/>
  <c r="AN58" i="12"/>
  <c r="AN59" i="12"/>
  <c r="AN60" i="12"/>
  <c r="AN61" i="12"/>
  <c r="AN62" i="12"/>
  <c r="AN63" i="12"/>
  <c r="AN64" i="12"/>
  <c r="AN65" i="12"/>
  <c r="AN66" i="12"/>
  <c r="AN67" i="12"/>
  <c r="AN68" i="12"/>
  <c r="AN69" i="12"/>
  <c r="AN70" i="12"/>
  <c r="AN71" i="12"/>
  <c r="AN72" i="12"/>
  <c r="AN73" i="12"/>
  <c r="AN74" i="12"/>
  <c r="AM18" i="12" l="1"/>
  <c r="AM12" i="12"/>
  <c r="AL12" i="12" s="1"/>
  <c r="AM15" i="12"/>
  <c r="AL15" i="12" s="1"/>
  <c r="AM30" i="12"/>
  <c r="AM21" i="12"/>
  <c r="AM72" i="12"/>
  <c r="AM69" i="12"/>
  <c r="AM66" i="12"/>
  <c r="AM63" i="12"/>
  <c r="AM60" i="12"/>
  <c r="AM57" i="12"/>
  <c r="AM54" i="12"/>
  <c r="AM51" i="12"/>
  <c r="AM48" i="12"/>
  <c r="AM45" i="12"/>
  <c r="AM42" i="12"/>
  <c r="AM39" i="12"/>
  <c r="AM36" i="12"/>
  <c r="AM33" i="12"/>
  <c r="AM27" i="12"/>
  <c r="AM24" i="12"/>
  <c r="Y10" i="12"/>
  <c r="Y11" i="12"/>
  <c r="Y12" i="12"/>
  <c r="Y13" i="12"/>
  <c r="Y14" i="12"/>
  <c r="Y15" i="12"/>
  <c r="Y16" i="12"/>
  <c r="Y17" i="12"/>
  <c r="Y18" i="12"/>
  <c r="Y19" i="12"/>
  <c r="Y20" i="12"/>
  <c r="Y21" i="12"/>
  <c r="Y22" i="12"/>
  <c r="Y23" i="12"/>
  <c r="Y24" i="12"/>
  <c r="Y25" i="12"/>
  <c r="Y26" i="12"/>
  <c r="Y27" i="12"/>
  <c r="Y28" i="12"/>
  <c r="Y29" i="12"/>
  <c r="Y30" i="12"/>
  <c r="Y31" i="12"/>
  <c r="Y32" i="12"/>
  <c r="Y33" i="12"/>
  <c r="X33" i="12" s="1"/>
  <c r="W33" i="12" s="1"/>
  <c r="Y34" i="12"/>
  <c r="Y35" i="12"/>
  <c r="Y36" i="12"/>
  <c r="Y37" i="12"/>
  <c r="Y38" i="12"/>
  <c r="Y39" i="12"/>
  <c r="Y40" i="12"/>
  <c r="Y41" i="12"/>
  <c r="Y42" i="12"/>
  <c r="Y43" i="12"/>
  <c r="Y44" i="12"/>
  <c r="Y45" i="12"/>
  <c r="Y46" i="12"/>
  <c r="Y47" i="12"/>
  <c r="Y48" i="12"/>
  <c r="Y49" i="12"/>
  <c r="Y50" i="12"/>
  <c r="Y51" i="12"/>
  <c r="Y52" i="12"/>
  <c r="Y53" i="12"/>
  <c r="Y54" i="12"/>
  <c r="Y55" i="12"/>
  <c r="Y56" i="12"/>
  <c r="Y57" i="12"/>
  <c r="X57" i="12" s="1"/>
  <c r="W57" i="12" s="1"/>
  <c r="Y58" i="12"/>
  <c r="Y59" i="12"/>
  <c r="Y60" i="12"/>
  <c r="Y61" i="12"/>
  <c r="Y62" i="12"/>
  <c r="Y63" i="12"/>
  <c r="Y64" i="12"/>
  <c r="Y65" i="12"/>
  <c r="X12" i="12" l="1"/>
  <c r="W12" i="12" s="1"/>
  <c r="X60" i="12"/>
  <c r="W60" i="12" s="1"/>
  <c r="X54" i="12"/>
  <c r="W54" i="12" s="1"/>
  <c r="X36" i="12"/>
  <c r="W36" i="12" s="1"/>
  <c r="X30" i="12"/>
  <c r="W30" i="12" s="1"/>
  <c r="X51" i="12"/>
  <c r="W51" i="12" s="1"/>
  <c r="X27" i="12"/>
  <c r="W27" i="12" s="1"/>
  <c r="X42" i="12"/>
  <c r="W42" i="12" s="1"/>
  <c r="X18" i="12"/>
  <c r="W18" i="12" s="1"/>
  <c r="X48" i="12"/>
  <c r="W48" i="12" s="1"/>
  <c r="X24" i="12"/>
  <c r="W24" i="12" s="1"/>
  <c r="X63" i="12"/>
  <c r="W63" i="12" s="1"/>
  <c r="X39" i="12"/>
  <c r="W39" i="12" s="1"/>
  <c r="X15" i="12"/>
  <c r="W15" i="12" s="1"/>
  <c r="X45" i="12"/>
  <c r="W45" i="12" s="1"/>
  <c r="X21" i="12"/>
  <c r="W21" i="12" s="1"/>
  <c r="Y9" i="12"/>
  <c r="AN9" i="12" l="1"/>
  <c r="AD24" i="12" l="1"/>
  <c r="AI24" i="12"/>
  <c r="AL24" i="12"/>
  <c r="AD25" i="12"/>
  <c r="AI25" i="12"/>
  <c r="AD26" i="12"/>
  <c r="AI26" i="12"/>
  <c r="AH24" i="12" l="1"/>
  <c r="AG24" i="12" s="1"/>
  <c r="AC24" i="12"/>
  <c r="AB24" i="12" s="1"/>
  <c r="AD10" i="12"/>
  <c r="AD11" i="12"/>
  <c r="AD12" i="12"/>
  <c r="AD13" i="12"/>
  <c r="AD14" i="12"/>
  <c r="AD15" i="12"/>
  <c r="AD16" i="12"/>
  <c r="AD17" i="12"/>
  <c r="AD18" i="12"/>
  <c r="AD19" i="12"/>
  <c r="AD20" i="12"/>
  <c r="AD21" i="12"/>
  <c r="AD22" i="12"/>
  <c r="AD23"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AD64" i="12"/>
  <c r="AD65" i="12"/>
  <c r="AD66" i="12"/>
  <c r="AD67" i="12"/>
  <c r="AD68" i="12"/>
  <c r="AD69" i="12"/>
  <c r="AD70" i="12"/>
  <c r="AD71" i="12"/>
  <c r="AD72" i="12"/>
  <c r="AD73" i="12"/>
  <c r="AD74" i="12"/>
  <c r="AD9" i="12"/>
  <c r="AC12" i="12" l="1"/>
  <c r="AC9" i="12"/>
  <c r="AB9" i="12" s="1"/>
  <c r="AC15" i="12"/>
  <c r="J47" i="7"/>
  <c r="J71" i="7" l="1"/>
  <c r="J68" i="7"/>
  <c r="J65" i="7"/>
  <c r="J62" i="7"/>
  <c r="J59" i="7"/>
  <c r="J56" i="7"/>
  <c r="J53" i="7"/>
  <c r="J50" i="7"/>
  <c r="J44" i="7"/>
  <c r="J41" i="7"/>
  <c r="J38" i="7"/>
  <c r="J35" i="7"/>
  <c r="J32" i="7"/>
  <c r="J29" i="7"/>
  <c r="J26" i="7"/>
  <c r="J23" i="7"/>
  <c r="J20" i="7"/>
  <c r="J17" i="7"/>
  <c r="J14" i="7"/>
  <c r="J11" i="7"/>
  <c r="M9" i="7" l="1"/>
  <c r="N9" i="7"/>
  <c r="O9" i="7"/>
  <c r="P9" i="7"/>
  <c r="Q9" i="7"/>
  <c r="M10" i="7"/>
  <c r="N10" i="7"/>
  <c r="O10" i="7"/>
  <c r="P10" i="7"/>
  <c r="Q10" i="7"/>
  <c r="M11" i="7"/>
  <c r="N11" i="7"/>
  <c r="O11" i="7"/>
  <c r="P11" i="7"/>
  <c r="Q11" i="7"/>
  <c r="M12" i="7"/>
  <c r="N12" i="7"/>
  <c r="O12" i="7"/>
  <c r="P12" i="7"/>
  <c r="Q12" i="7"/>
  <c r="M13" i="7"/>
  <c r="N13" i="7"/>
  <c r="O13" i="7"/>
  <c r="P13" i="7"/>
  <c r="Q13" i="7"/>
  <c r="M14" i="7"/>
  <c r="N14" i="7"/>
  <c r="O14" i="7"/>
  <c r="P14" i="7"/>
  <c r="Q14" i="7"/>
  <c r="M15" i="7"/>
  <c r="N15" i="7"/>
  <c r="O15" i="7"/>
  <c r="P15" i="7"/>
  <c r="Q15" i="7"/>
  <c r="M16" i="7"/>
  <c r="N16" i="7"/>
  <c r="O16" i="7"/>
  <c r="P16" i="7"/>
  <c r="Q16" i="7"/>
  <c r="M17" i="7"/>
  <c r="N17" i="7"/>
  <c r="O17" i="7"/>
  <c r="P17" i="7"/>
  <c r="Q17" i="7"/>
  <c r="M18" i="7"/>
  <c r="N18" i="7"/>
  <c r="O18" i="7"/>
  <c r="P18" i="7"/>
  <c r="Q18" i="7"/>
  <c r="M19" i="7"/>
  <c r="N19" i="7"/>
  <c r="O19" i="7"/>
  <c r="P19" i="7"/>
  <c r="Q19" i="7"/>
  <c r="M20" i="7"/>
  <c r="N20" i="7"/>
  <c r="O20" i="7"/>
  <c r="P20" i="7"/>
  <c r="Q20" i="7"/>
  <c r="M21" i="7"/>
  <c r="N21" i="7"/>
  <c r="O21" i="7"/>
  <c r="P21" i="7"/>
  <c r="Q21" i="7"/>
  <c r="M22" i="7"/>
  <c r="N22" i="7"/>
  <c r="O22" i="7"/>
  <c r="P22" i="7"/>
  <c r="Q22" i="7"/>
  <c r="M23" i="7"/>
  <c r="N23" i="7"/>
  <c r="O23" i="7"/>
  <c r="P23" i="7"/>
  <c r="Q23" i="7"/>
  <c r="M24" i="7"/>
  <c r="N24" i="7"/>
  <c r="O24" i="7"/>
  <c r="P24" i="7"/>
  <c r="Q24" i="7"/>
  <c r="M25" i="7"/>
  <c r="N25" i="7"/>
  <c r="O25" i="7"/>
  <c r="P25" i="7"/>
  <c r="Q25" i="7"/>
  <c r="M26" i="7"/>
  <c r="N26" i="7"/>
  <c r="O26" i="7"/>
  <c r="P26" i="7"/>
  <c r="Q26" i="7"/>
  <c r="M27" i="7"/>
  <c r="N27" i="7"/>
  <c r="O27" i="7"/>
  <c r="P27" i="7"/>
  <c r="Q27" i="7"/>
  <c r="M28" i="7"/>
  <c r="N28" i="7"/>
  <c r="O28" i="7"/>
  <c r="P28" i="7"/>
  <c r="Q28" i="7"/>
  <c r="M29" i="7"/>
  <c r="N29" i="7"/>
  <c r="O29" i="7"/>
  <c r="P29" i="7"/>
  <c r="Q29" i="7"/>
  <c r="M30" i="7"/>
  <c r="N30" i="7"/>
  <c r="O30" i="7"/>
  <c r="P30" i="7"/>
  <c r="Q30" i="7"/>
  <c r="M31" i="7"/>
  <c r="N31" i="7"/>
  <c r="O31" i="7"/>
  <c r="P31" i="7"/>
  <c r="Q31" i="7"/>
  <c r="M32" i="7"/>
  <c r="N32" i="7"/>
  <c r="O32" i="7"/>
  <c r="P32" i="7"/>
  <c r="Q32" i="7"/>
  <c r="M33" i="7"/>
  <c r="N33" i="7"/>
  <c r="O33" i="7"/>
  <c r="P33" i="7"/>
  <c r="Q33" i="7"/>
  <c r="M34" i="7"/>
  <c r="N34" i="7"/>
  <c r="O34" i="7"/>
  <c r="P34" i="7"/>
  <c r="Q34" i="7"/>
  <c r="M35" i="7"/>
  <c r="N35" i="7"/>
  <c r="O35" i="7"/>
  <c r="P35" i="7"/>
  <c r="Q35" i="7"/>
  <c r="M36" i="7"/>
  <c r="N36" i="7"/>
  <c r="O36" i="7"/>
  <c r="P36" i="7"/>
  <c r="Q36" i="7"/>
  <c r="M37" i="7"/>
  <c r="N37" i="7"/>
  <c r="O37" i="7"/>
  <c r="P37" i="7"/>
  <c r="Q37" i="7"/>
  <c r="M38" i="7"/>
  <c r="N38" i="7"/>
  <c r="O38" i="7"/>
  <c r="P38" i="7"/>
  <c r="Q38" i="7"/>
  <c r="M39" i="7"/>
  <c r="N39" i="7"/>
  <c r="O39" i="7"/>
  <c r="P39" i="7"/>
  <c r="Q39" i="7"/>
  <c r="M40" i="7"/>
  <c r="N40" i="7"/>
  <c r="O40" i="7"/>
  <c r="P40" i="7"/>
  <c r="Q40" i="7"/>
  <c r="M41" i="7"/>
  <c r="N41" i="7"/>
  <c r="O41" i="7"/>
  <c r="P41" i="7"/>
  <c r="Q41" i="7"/>
  <c r="M42" i="7"/>
  <c r="N42" i="7"/>
  <c r="O42" i="7"/>
  <c r="P42" i="7"/>
  <c r="Q42" i="7"/>
  <c r="M43" i="7"/>
  <c r="N43" i="7"/>
  <c r="O43" i="7"/>
  <c r="P43" i="7"/>
  <c r="Q43" i="7"/>
  <c r="M44" i="7"/>
  <c r="N44" i="7"/>
  <c r="O44" i="7"/>
  <c r="P44" i="7"/>
  <c r="Q44" i="7"/>
  <c r="M45" i="7"/>
  <c r="N45" i="7"/>
  <c r="O45" i="7"/>
  <c r="P45" i="7"/>
  <c r="Q45" i="7"/>
  <c r="M46" i="7"/>
  <c r="N46" i="7"/>
  <c r="O46" i="7"/>
  <c r="P46" i="7"/>
  <c r="Q46" i="7"/>
  <c r="M47" i="7"/>
  <c r="N47" i="7"/>
  <c r="O47" i="7"/>
  <c r="P47" i="7"/>
  <c r="Q47" i="7"/>
  <c r="M48" i="7"/>
  <c r="N48" i="7"/>
  <c r="O48" i="7"/>
  <c r="P48" i="7"/>
  <c r="Q48" i="7"/>
  <c r="M49" i="7"/>
  <c r="N49" i="7"/>
  <c r="O49" i="7"/>
  <c r="P49" i="7"/>
  <c r="Q49" i="7"/>
  <c r="M50" i="7"/>
  <c r="N50" i="7"/>
  <c r="O50" i="7"/>
  <c r="P50" i="7"/>
  <c r="Q50" i="7"/>
  <c r="M51" i="7"/>
  <c r="N51" i="7"/>
  <c r="O51" i="7"/>
  <c r="P51" i="7"/>
  <c r="Q51" i="7"/>
  <c r="M52" i="7"/>
  <c r="N52" i="7"/>
  <c r="O52" i="7"/>
  <c r="P52" i="7"/>
  <c r="Q52" i="7"/>
  <c r="M53" i="7"/>
  <c r="N53" i="7"/>
  <c r="O53" i="7"/>
  <c r="P53" i="7"/>
  <c r="Q53" i="7"/>
  <c r="M54" i="7"/>
  <c r="N54" i="7"/>
  <c r="O54" i="7"/>
  <c r="P54" i="7"/>
  <c r="Q54" i="7"/>
  <c r="M55" i="7"/>
  <c r="N55" i="7"/>
  <c r="O55" i="7"/>
  <c r="P55" i="7"/>
  <c r="Q55" i="7"/>
  <c r="M56" i="7"/>
  <c r="N56" i="7"/>
  <c r="O56" i="7"/>
  <c r="P56" i="7"/>
  <c r="Q56" i="7"/>
  <c r="M57" i="7"/>
  <c r="N57" i="7"/>
  <c r="O57" i="7"/>
  <c r="P57" i="7"/>
  <c r="Q57" i="7"/>
  <c r="M58" i="7"/>
  <c r="N58" i="7"/>
  <c r="O58" i="7"/>
  <c r="P58" i="7"/>
  <c r="Q58" i="7"/>
  <c r="M59" i="7"/>
  <c r="N59" i="7"/>
  <c r="O59" i="7"/>
  <c r="P59" i="7"/>
  <c r="Q59" i="7"/>
  <c r="M60" i="7"/>
  <c r="N60" i="7"/>
  <c r="O60" i="7"/>
  <c r="P60" i="7"/>
  <c r="Q60" i="7"/>
  <c r="M61" i="7"/>
  <c r="N61" i="7"/>
  <c r="O61" i="7"/>
  <c r="P61" i="7"/>
  <c r="Q61" i="7"/>
  <c r="M62" i="7"/>
  <c r="N62" i="7"/>
  <c r="O62" i="7"/>
  <c r="P62" i="7"/>
  <c r="Q62" i="7"/>
  <c r="M63" i="7"/>
  <c r="N63" i="7"/>
  <c r="O63" i="7"/>
  <c r="P63" i="7"/>
  <c r="Q63" i="7"/>
  <c r="M64" i="7"/>
  <c r="N64" i="7"/>
  <c r="O64" i="7"/>
  <c r="P64" i="7"/>
  <c r="Q64" i="7"/>
  <c r="M65" i="7"/>
  <c r="N65" i="7"/>
  <c r="O65" i="7"/>
  <c r="P65" i="7"/>
  <c r="Q65" i="7"/>
  <c r="M66" i="7"/>
  <c r="N66" i="7"/>
  <c r="O66" i="7"/>
  <c r="P66" i="7"/>
  <c r="Q66" i="7"/>
  <c r="M67" i="7"/>
  <c r="N67" i="7"/>
  <c r="O67" i="7"/>
  <c r="P67" i="7"/>
  <c r="Q67" i="7"/>
  <c r="M68" i="7"/>
  <c r="N68" i="7"/>
  <c r="O68" i="7"/>
  <c r="P68" i="7"/>
  <c r="Q68" i="7"/>
  <c r="M69" i="7"/>
  <c r="N69" i="7"/>
  <c r="O69" i="7"/>
  <c r="P69" i="7"/>
  <c r="Q69" i="7"/>
  <c r="M70" i="7"/>
  <c r="N70" i="7"/>
  <c r="O70" i="7"/>
  <c r="P70" i="7"/>
  <c r="Q70" i="7"/>
  <c r="M71" i="7"/>
  <c r="N71" i="7"/>
  <c r="O71" i="7"/>
  <c r="P71" i="7"/>
  <c r="Q71" i="7"/>
  <c r="M72" i="7"/>
  <c r="N72" i="7"/>
  <c r="O72" i="7"/>
  <c r="P72" i="7"/>
  <c r="Q72" i="7"/>
  <c r="M73" i="7"/>
  <c r="N73" i="7"/>
  <c r="O73" i="7"/>
  <c r="P73" i="7"/>
  <c r="Q73" i="7"/>
  <c r="Q8" i="7"/>
  <c r="P8" i="7"/>
  <c r="O8" i="7"/>
  <c r="N8" i="7"/>
  <c r="S9" i="12"/>
  <c r="AI9" i="12" l="1"/>
  <c r="AI10" i="12" l="1"/>
  <c r="AI11" i="12"/>
  <c r="AI12" i="12"/>
  <c r="AI13" i="12"/>
  <c r="AI14" i="12"/>
  <c r="AI15" i="12"/>
  <c r="AI16" i="12"/>
  <c r="AI17" i="12"/>
  <c r="AI18" i="12"/>
  <c r="AI19" i="12"/>
  <c r="AI20" i="12"/>
  <c r="AI21" i="12"/>
  <c r="AI22" i="12"/>
  <c r="AI23" i="12"/>
  <c r="AI27" i="12"/>
  <c r="AI28" i="12"/>
  <c r="AI29" i="12"/>
  <c r="AI30" i="12"/>
  <c r="AI31" i="12"/>
  <c r="AI32" i="12"/>
  <c r="AI33" i="12"/>
  <c r="AI34" i="12"/>
  <c r="AI35" i="12"/>
  <c r="AI36" i="12"/>
  <c r="AI37" i="12"/>
  <c r="AI38" i="12"/>
  <c r="AI39" i="12"/>
  <c r="AI40" i="12"/>
  <c r="AI41" i="12"/>
  <c r="AI42" i="12"/>
  <c r="AI43" i="12"/>
  <c r="AI44" i="12"/>
  <c r="AI45" i="12"/>
  <c r="AI46" i="12"/>
  <c r="AI47" i="12"/>
  <c r="AI48" i="12"/>
  <c r="AI49" i="12"/>
  <c r="AI50" i="12"/>
  <c r="AI51" i="12"/>
  <c r="AI52" i="12"/>
  <c r="AI53" i="12"/>
  <c r="AI54" i="12"/>
  <c r="AI55" i="12"/>
  <c r="AI56" i="12"/>
  <c r="AI57" i="12"/>
  <c r="AI58" i="12"/>
  <c r="AI59" i="12"/>
  <c r="AI60" i="12"/>
  <c r="AI61" i="12"/>
  <c r="AI62" i="12"/>
  <c r="AI63" i="12"/>
  <c r="AI64" i="12"/>
  <c r="AI65" i="12"/>
  <c r="AI66" i="12"/>
  <c r="AI67" i="12"/>
  <c r="AI68" i="12"/>
  <c r="AI69" i="12"/>
  <c r="AI70" i="12"/>
  <c r="AI71" i="12"/>
  <c r="AI72" i="12"/>
  <c r="AI73" i="12"/>
  <c r="AI74" i="12"/>
  <c r="AC72" i="12" l="1"/>
  <c r="AB72" i="12" s="1"/>
  <c r="AC69" i="12"/>
  <c r="AB69" i="12" s="1"/>
  <c r="X9" i="12"/>
  <c r="W9" i="12" s="1"/>
  <c r="AH12" i="12" l="1"/>
  <c r="AG12" i="12" s="1"/>
  <c r="AH36" i="12"/>
  <c r="AG36" i="12" s="1"/>
  <c r="AH45" i="12"/>
  <c r="AG45" i="12" s="1"/>
  <c r="AH51" i="12"/>
  <c r="AG51" i="12" s="1"/>
  <c r="AH60" i="12"/>
  <c r="AG60" i="12" s="1"/>
  <c r="AH69" i="12"/>
  <c r="AG69" i="12" s="1"/>
  <c r="AC30" i="12"/>
  <c r="AB30" i="12" s="1"/>
  <c r="AC54" i="12"/>
  <c r="AB54" i="12" s="1"/>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T45" i="12" l="1"/>
  <c r="U45" i="12" s="1"/>
  <c r="T21" i="12"/>
  <c r="U21" i="12" s="1"/>
  <c r="T33" i="12"/>
  <c r="U33" i="12" s="1"/>
  <c r="T57" i="12"/>
  <c r="U57" i="12" s="1"/>
  <c r="T69" i="12"/>
  <c r="U69" i="12" s="1"/>
  <c r="T63" i="12"/>
  <c r="U63" i="12" s="1"/>
  <c r="T39" i="12"/>
  <c r="U39" i="12" s="1"/>
  <c r="T15" i="12"/>
  <c r="U15" i="12" s="1"/>
  <c r="T24" i="12"/>
  <c r="U24" i="12" s="1"/>
  <c r="T54" i="12"/>
  <c r="U54" i="12" s="1"/>
  <c r="T30" i="12"/>
  <c r="U30" i="12" s="1"/>
  <c r="T60" i="12"/>
  <c r="U60" i="12" s="1"/>
  <c r="T36" i="12"/>
  <c r="U36" i="12" s="1"/>
  <c r="T12" i="12"/>
  <c r="U12" i="12" s="1"/>
  <c r="T48" i="12"/>
  <c r="U48" i="12" s="1"/>
  <c r="T51" i="12"/>
  <c r="U51" i="12" s="1"/>
  <c r="T27" i="12"/>
  <c r="U27" i="12" s="1"/>
  <c r="T66" i="12"/>
  <c r="U66" i="12" s="1"/>
  <c r="T42" i="12"/>
  <c r="U42" i="12" s="1"/>
  <c r="T18" i="12"/>
  <c r="U18" i="12" s="1"/>
  <c r="T72" i="12"/>
  <c r="U72" i="12" s="1"/>
  <c r="AL18" i="12"/>
  <c r="AL54" i="12"/>
  <c r="AL30" i="12"/>
  <c r="AC27" i="12"/>
  <c r="AB27" i="12" s="1"/>
  <c r="AH18" i="12"/>
  <c r="AG18" i="12" s="1"/>
  <c r="AH21" i="12"/>
  <c r="AG21" i="12" s="1"/>
  <c r="AL60" i="12"/>
  <c r="AH63" i="12"/>
  <c r="AG63" i="12" s="1"/>
  <c r="AL63" i="12"/>
  <c r="AH57" i="12"/>
  <c r="AG57" i="12" s="1"/>
  <c r="AL72" i="12"/>
  <c r="T9" i="12"/>
  <c r="U9" i="12" s="1"/>
  <c r="AC18" i="12"/>
  <c r="AB18" i="12" s="1"/>
  <c r="AL48" i="12"/>
  <c r="AL42" i="12"/>
  <c r="AH33" i="12"/>
  <c r="AG33" i="12" s="1"/>
  <c r="AL39" i="12"/>
  <c r="AM9" i="12"/>
  <c r="AL9" i="12" s="1"/>
  <c r="AL57" i="12"/>
  <c r="AL33" i="12"/>
  <c r="AH30" i="12"/>
  <c r="AG30" i="12" s="1"/>
  <c r="AL69" i="12"/>
  <c r="AL51" i="12"/>
  <c r="AL45" i="12"/>
  <c r="AL36" i="12"/>
  <c r="AL21" i="12"/>
  <c r="AH66" i="12"/>
  <c r="AG66" i="12" s="1"/>
  <c r="AH42" i="12"/>
  <c r="AG42" i="12" s="1"/>
  <c r="AH27" i="12"/>
  <c r="AG27" i="12" s="1"/>
  <c r="AL66" i="12"/>
  <c r="AL27" i="12"/>
  <c r="AH9" i="12"/>
  <c r="AG9" i="12" s="1"/>
  <c r="AC66" i="12"/>
  <c r="AB66" i="12" s="1"/>
  <c r="AC42" i="12"/>
  <c r="AB42" i="12" s="1"/>
  <c r="AC63" i="12"/>
  <c r="AB63" i="12" s="1"/>
  <c r="AC48" i="12"/>
  <c r="AB48" i="12" s="1"/>
  <c r="AC60" i="12"/>
  <c r="AB60" i="12" s="1"/>
  <c r="AC45" i="12"/>
  <c r="AB45" i="12" s="1"/>
  <c r="AH54" i="12"/>
  <c r="AG54" i="12" s="1"/>
  <c r="AH48" i="12"/>
  <c r="AG48" i="12" s="1"/>
  <c r="AH39" i="12"/>
  <c r="AG39" i="12" s="1"/>
  <c r="AH15" i="12"/>
  <c r="AG15" i="12" s="1"/>
  <c r="AH72" i="12"/>
  <c r="AG72" i="12" s="1"/>
  <c r="AC51" i="12"/>
  <c r="AB51" i="12" s="1"/>
  <c r="AC39" i="12"/>
  <c r="AB39" i="12" s="1"/>
  <c r="AB15" i="12"/>
  <c r="AB12" i="12"/>
  <c r="AC57" i="12"/>
  <c r="AB57" i="12" s="1"/>
  <c r="AC33" i="12"/>
  <c r="AB33" i="12" s="1"/>
  <c r="AC36" i="12"/>
  <c r="AB36" i="12" s="1"/>
  <c r="AC21" i="12"/>
  <c r="AB21" i="12" s="1"/>
  <c r="AP9" i="12" l="1"/>
  <c r="AQ9" i="12" l="1"/>
  <c r="R8" i="7" s="1"/>
  <c r="I73" i="8"/>
  <c r="F73" i="8"/>
  <c r="I72" i="8"/>
  <c r="F72" i="8"/>
  <c r="P72" i="12"/>
  <c r="N72" i="12"/>
  <c r="I71" i="8"/>
  <c r="G71" i="8"/>
  <c r="F71" i="8"/>
  <c r="E71" i="8"/>
  <c r="D71" i="8"/>
  <c r="C71" i="8"/>
  <c r="I70" i="8"/>
  <c r="F70" i="8"/>
  <c r="I69" i="8"/>
  <c r="F69" i="8"/>
  <c r="P69" i="12"/>
  <c r="N69" i="12"/>
  <c r="I68" i="8"/>
  <c r="G68" i="8"/>
  <c r="F68" i="8"/>
  <c r="E68" i="8"/>
  <c r="D68" i="8"/>
  <c r="C68" i="8"/>
  <c r="V8" i="7"/>
  <c r="U8" i="7"/>
  <c r="V9" i="7"/>
  <c r="U9" i="7"/>
  <c r="V10" i="7"/>
  <c r="U10" i="7"/>
  <c r="D23" i="7"/>
  <c r="E23" i="7"/>
  <c r="F23" i="7"/>
  <c r="G23" i="7"/>
  <c r="H23" i="7"/>
  <c r="P24" i="12"/>
  <c r="N24" i="12"/>
  <c r="U23" i="7"/>
  <c r="V23" i="7"/>
  <c r="G24" i="7"/>
  <c r="U24" i="7"/>
  <c r="V24" i="7"/>
  <c r="G25" i="7"/>
  <c r="U25" i="7"/>
  <c r="V25" i="7"/>
  <c r="D26" i="7"/>
  <c r="E26" i="7"/>
  <c r="F26" i="7"/>
  <c r="G26" i="7"/>
  <c r="H26" i="7"/>
  <c r="P27" i="12"/>
  <c r="N27" i="12"/>
  <c r="U26" i="7"/>
  <c r="V26" i="7"/>
  <c r="G27" i="7"/>
  <c r="U27" i="7"/>
  <c r="V27" i="7"/>
  <c r="G28" i="7"/>
  <c r="U28" i="7"/>
  <c r="V28" i="7"/>
  <c r="D29" i="7"/>
  <c r="E29" i="7"/>
  <c r="F29" i="7"/>
  <c r="G29" i="7"/>
  <c r="H29" i="7"/>
  <c r="P30" i="12"/>
  <c r="N30" i="12"/>
  <c r="U29" i="7"/>
  <c r="V29" i="7"/>
  <c r="G30" i="7"/>
  <c r="U30" i="7"/>
  <c r="V30" i="7"/>
  <c r="G31" i="7"/>
  <c r="U31" i="7"/>
  <c r="V31" i="7"/>
  <c r="D32" i="7"/>
  <c r="E32" i="7"/>
  <c r="F32" i="7"/>
  <c r="G32" i="7"/>
  <c r="H32" i="7"/>
  <c r="P33" i="12"/>
  <c r="N33" i="12"/>
  <c r="U32" i="7"/>
  <c r="V32" i="7"/>
  <c r="G33" i="7"/>
  <c r="U33" i="7"/>
  <c r="V33" i="7"/>
  <c r="G34" i="7"/>
  <c r="U34" i="7"/>
  <c r="V34" i="7"/>
  <c r="D35" i="7"/>
  <c r="E35" i="7"/>
  <c r="F35" i="7"/>
  <c r="G35" i="7"/>
  <c r="H35" i="7"/>
  <c r="P36" i="12"/>
  <c r="N36" i="12"/>
  <c r="U35" i="7"/>
  <c r="V35" i="7"/>
  <c r="G36" i="7"/>
  <c r="U36" i="7"/>
  <c r="V36" i="7"/>
  <c r="G37" i="7"/>
  <c r="U37" i="7"/>
  <c r="V37" i="7"/>
  <c r="D38" i="7"/>
  <c r="E38" i="7"/>
  <c r="F38" i="7"/>
  <c r="G38" i="7"/>
  <c r="H38" i="7"/>
  <c r="P39" i="12"/>
  <c r="N39" i="12"/>
  <c r="U38" i="7"/>
  <c r="V38" i="7"/>
  <c r="G39" i="7"/>
  <c r="U39" i="7"/>
  <c r="V39" i="7"/>
  <c r="G40" i="7"/>
  <c r="U40" i="7"/>
  <c r="V40" i="7"/>
  <c r="D41" i="7"/>
  <c r="E41" i="7"/>
  <c r="F41" i="7"/>
  <c r="G41" i="7"/>
  <c r="H41" i="7"/>
  <c r="P42" i="12"/>
  <c r="N42" i="12"/>
  <c r="U41" i="7"/>
  <c r="V41" i="7"/>
  <c r="G42" i="7"/>
  <c r="U42" i="7"/>
  <c r="V42" i="7"/>
  <c r="G43" i="7"/>
  <c r="U43" i="7"/>
  <c r="V43" i="7"/>
  <c r="D44" i="7"/>
  <c r="E44" i="7"/>
  <c r="F44" i="7"/>
  <c r="G44" i="7"/>
  <c r="H44" i="7"/>
  <c r="P45" i="12"/>
  <c r="N45" i="12"/>
  <c r="U44" i="7"/>
  <c r="V44" i="7"/>
  <c r="G45" i="7"/>
  <c r="U45" i="7"/>
  <c r="V45" i="7"/>
  <c r="G46" i="7"/>
  <c r="U46" i="7"/>
  <c r="V46" i="7"/>
  <c r="D47" i="7"/>
  <c r="E47" i="7"/>
  <c r="F47" i="7"/>
  <c r="G47" i="7"/>
  <c r="H47" i="7"/>
  <c r="P48" i="12"/>
  <c r="N48" i="12"/>
  <c r="U47" i="7"/>
  <c r="V47" i="7"/>
  <c r="G48" i="7"/>
  <c r="U48" i="7"/>
  <c r="V48" i="7"/>
  <c r="G49" i="7"/>
  <c r="U49" i="7"/>
  <c r="V49" i="7"/>
  <c r="D50" i="7"/>
  <c r="E50" i="7"/>
  <c r="F50" i="7"/>
  <c r="G50" i="7"/>
  <c r="H50" i="7"/>
  <c r="P51" i="12"/>
  <c r="N51" i="12"/>
  <c r="U50" i="7"/>
  <c r="V50" i="7"/>
  <c r="G51" i="7"/>
  <c r="U51" i="7"/>
  <c r="V51" i="7"/>
  <c r="G52" i="7"/>
  <c r="U52" i="7"/>
  <c r="V52" i="7"/>
  <c r="D53" i="7"/>
  <c r="E53" i="7"/>
  <c r="F53" i="7"/>
  <c r="G53" i="7"/>
  <c r="H53" i="7"/>
  <c r="P54" i="12"/>
  <c r="N54" i="12"/>
  <c r="U53" i="7"/>
  <c r="V53" i="7"/>
  <c r="G54" i="7"/>
  <c r="U54" i="7"/>
  <c r="V54" i="7"/>
  <c r="G55" i="7"/>
  <c r="U55" i="7"/>
  <c r="V55" i="7"/>
  <c r="D56" i="7"/>
  <c r="E56" i="7"/>
  <c r="F56" i="7"/>
  <c r="G56" i="7"/>
  <c r="H56" i="7"/>
  <c r="P57" i="12"/>
  <c r="N57" i="12"/>
  <c r="U56" i="7"/>
  <c r="V56" i="7"/>
  <c r="G57" i="7"/>
  <c r="U57" i="7"/>
  <c r="V57" i="7"/>
  <c r="G58" i="7"/>
  <c r="U58" i="7"/>
  <c r="V58" i="7"/>
  <c r="D59" i="7"/>
  <c r="E59" i="7"/>
  <c r="F59" i="7"/>
  <c r="G59" i="7"/>
  <c r="H59" i="7"/>
  <c r="P60" i="12"/>
  <c r="N60" i="12"/>
  <c r="U59" i="7"/>
  <c r="V59" i="7"/>
  <c r="G60" i="7"/>
  <c r="U60" i="7"/>
  <c r="V60" i="7"/>
  <c r="G61" i="7"/>
  <c r="U61" i="7"/>
  <c r="V61" i="7"/>
  <c r="D62" i="7"/>
  <c r="E62" i="7"/>
  <c r="F62" i="7"/>
  <c r="G62" i="7"/>
  <c r="H62" i="7"/>
  <c r="P63" i="12"/>
  <c r="N63" i="12"/>
  <c r="U62" i="7"/>
  <c r="V62" i="7"/>
  <c r="G63" i="7"/>
  <c r="U63" i="7"/>
  <c r="V63" i="7"/>
  <c r="G64" i="7"/>
  <c r="U64" i="7"/>
  <c r="V64" i="7"/>
  <c r="D65" i="7"/>
  <c r="E65" i="7"/>
  <c r="F65" i="7"/>
  <c r="G65" i="7"/>
  <c r="H65" i="7"/>
  <c r="P66" i="12"/>
  <c r="N66" i="12"/>
  <c r="U65" i="7"/>
  <c r="V65" i="7"/>
  <c r="G66" i="7"/>
  <c r="U66" i="7"/>
  <c r="V66" i="7"/>
  <c r="G67" i="7"/>
  <c r="U67" i="7"/>
  <c r="V67" i="7"/>
  <c r="D68" i="7"/>
  <c r="E68" i="7"/>
  <c r="F68" i="7"/>
  <c r="G68" i="7"/>
  <c r="H68" i="7"/>
  <c r="U68" i="7"/>
  <c r="V68" i="7"/>
  <c r="G69" i="7"/>
  <c r="U69" i="7"/>
  <c r="V69" i="7"/>
  <c r="G70" i="7"/>
  <c r="U70" i="7"/>
  <c r="V70" i="7"/>
  <c r="D71" i="7"/>
  <c r="E71" i="7"/>
  <c r="F71" i="7"/>
  <c r="G71" i="7"/>
  <c r="H71" i="7"/>
  <c r="U71" i="7"/>
  <c r="V71" i="7"/>
  <c r="G72" i="7"/>
  <c r="U72" i="7"/>
  <c r="V72" i="7"/>
  <c r="G73" i="7"/>
  <c r="U73" i="7"/>
  <c r="V73" i="7"/>
  <c r="C65" i="8"/>
  <c r="D65" i="8"/>
  <c r="E65" i="8"/>
  <c r="F65" i="8"/>
  <c r="G65" i="8"/>
  <c r="I65" i="8"/>
  <c r="F66" i="8"/>
  <c r="I66" i="8"/>
  <c r="F67" i="8"/>
  <c r="I67" i="8"/>
  <c r="C56" i="8"/>
  <c r="D56" i="8"/>
  <c r="E56" i="8"/>
  <c r="F56" i="8"/>
  <c r="G56" i="8"/>
  <c r="I56" i="8"/>
  <c r="F57" i="8"/>
  <c r="I57" i="8"/>
  <c r="F58" i="8"/>
  <c r="I58" i="8"/>
  <c r="C59" i="8"/>
  <c r="D59" i="8"/>
  <c r="E59" i="8"/>
  <c r="F59" i="8"/>
  <c r="G59" i="8"/>
  <c r="I59" i="8"/>
  <c r="F60" i="8"/>
  <c r="I60" i="8"/>
  <c r="F61" i="8"/>
  <c r="I61" i="8"/>
  <c r="C62" i="8"/>
  <c r="D62" i="8"/>
  <c r="E62" i="8"/>
  <c r="F62" i="8"/>
  <c r="G62" i="8"/>
  <c r="I62" i="8"/>
  <c r="F63" i="8"/>
  <c r="I63" i="8"/>
  <c r="F64" i="8"/>
  <c r="I64" i="8"/>
  <c r="C44" i="8"/>
  <c r="D44" i="8"/>
  <c r="E44" i="8"/>
  <c r="F44" i="8"/>
  <c r="G44" i="8"/>
  <c r="I44" i="8"/>
  <c r="F45" i="8"/>
  <c r="I45" i="8"/>
  <c r="F46" i="8"/>
  <c r="I46" i="8"/>
  <c r="C47" i="8"/>
  <c r="D47" i="8"/>
  <c r="E47" i="8"/>
  <c r="F47" i="8"/>
  <c r="G47" i="8"/>
  <c r="I47" i="8"/>
  <c r="F48" i="8"/>
  <c r="I48" i="8"/>
  <c r="F49" i="8"/>
  <c r="I49" i="8"/>
  <c r="C50" i="8"/>
  <c r="D50" i="8"/>
  <c r="E50" i="8"/>
  <c r="F50" i="8"/>
  <c r="G50" i="8"/>
  <c r="I50" i="8"/>
  <c r="F51" i="8"/>
  <c r="I51" i="8"/>
  <c r="F52" i="8"/>
  <c r="I52" i="8"/>
  <c r="C53" i="8"/>
  <c r="D53" i="8"/>
  <c r="E53" i="8"/>
  <c r="F53" i="8"/>
  <c r="G53" i="8"/>
  <c r="I53" i="8"/>
  <c r="F54" i="8"/>
  <c r="I54" i="8"/>
  <c r="F55" i="8"/>
  <c r="I55" i="8"/>
  <c r="C32" i="8"/>
  <c r="D32" i="8"/>
  <c r="E32" i="8"/>
  <c r="F32" i="8"/>
  <c r="G32" i="8"/>
  <c r="I32" i="8"/>
  <c r="F33" i="8"/>
  <c r="I33" i="8"/>
  <c r="F34" i="8"/>
  <c r="I34" i="8"/>
  <c r="C35" i="8"/>
  <c r="D35" i="8"/>
  <c r="E35" i="8"/>
  <c r="F35" i="8"/>
  <c r="G35" i="8"/>
  <c r="I35" i="8"/>
  <c r="F36" i="8"/>
  <c r="I36" i="8"/>
  <c r="F37" i="8"/>
  <c r="I37" i="8"/>
  <c r="C38" i="8"/>
  <c r="D38" i="8"/>
  <c r="E38" i="8"/>
  <c r="F38" i="8"/>
  <c r="G38" i="8"/>
  <c r="I38" i="8"/>
  <c r="F39" i="8"/>
  <c r="I39" i="8"/>
  <c r="F40" i="8"/>
  <c r="I40" i="8"/>
  <c r="C41" i="8"/>
  <c r="D41" i="8"/>
  <c r="E41" i="8"/>
  <c r="F41" i="8"/>
  <c r="G41" i="8"/>
  <c r="I41" i="8"/>
  <c r="F42" i="8"/>
  <c r="I42" i="8"/>
  <c r="F43" i="8"/>
  <c r="I43" i="8"/>
  <c r="C23" i="8"/>
  <c r="D23" i="8"/>
  <c r="E23" i="8"/>
  <c r="F23" i="8"/>
  <c r="G23" i="8"/>
  <c r="I23" i="8"/>
  <c r="F24" i="8"/>
  <c r="I24" i="8"/>
  <c r="F25" i="8"/>
  <c r="I25" i="8"/>
  <c r="C26" i="8"/>
  <c r="D26" i="8"/>
  <c r="E26" i="8"/>
  <c r="F26" i="8"/>
  <c r="G26" i="8"/>
  <c r="I26" i="8"/>
  <c r="F27" i="8"/>
  <c r="I27" i="8"/>
  <c r="F28" i="8"/>
  <c r="I28" i="8"/>
  <c r="C29" i="8"/>
  <c r="D29" i="8"/>
  <c r="E29" i="8"/>
  <c r="F29" i="8"/>
  <c r="G29" i="8"/>
  <c r="I29" i="8"/>
  <c r="F30" i="8"/>
  <c r="I30" i="8"/>
  <c r="F31" i="8"/>
  <c r="I31" i="8"/>
  <c r="U11" i="7"/>
  <c r="U12" i="7"/>
  <c r="U13" i="7"/>
  <c r="U14" i="7"/>
  <c r="U15" i="7"/>
  <c r="U16" i="7"/>
  <c r="U17" i="7"/>
  <c r="U18" i="7"/>
  <c r="U19" i="7"/>
  <c r="U20" i="7"/>
  <c r="U21" i="7"/>
  <c r="U22" i="7"/>
  <c r="N9" i="12"/>
  <c r="N12" i="12"/>
  <c r="P9" i="12"/>
  <c r="P12" i="12"/>
  <c r="M8" i="7"/>
  <c r="G9" i="7"/>
  <c r="G10" i="7"/>
  <c r="G11" i="7"/>
  <c r="G12" i="7"/>
  <c r="G13" i="7"/>
  <c r="G14" i="7"/>
  <c r="G15" i="7"/>
  <c r="G16" i="7"/>
  <c r="G17" i="7"/>
  <c r="G18" i="7"/>
  <c r="G19" i="7"/>
  <c r="G20" i="7"/>
  <c r="G21" i="7"/>
  <c r="G22" i="7"/>
  <c r="G8" i="7"/>
  <c r="F9" i="8"/>
  <c r="F10" i="8"/>
  <c r="F11" i="8"/>
  <c r="F12" i="8"/>
  <c r="F13" i="8"/>
  <c r="F14" i="8"/>
  <c r="F15" i="8"/>
  <c r="F16" i="8"/>
  <c r="F17" i="8"/>
  <c r="F18" i="8"/>
  <c r="F19" i="8"/>
  <c r="F20" i="8"/>
  <c r="F21" i="8"/>
  <c r="F22" i="8"/>
  <c r="F8" i="8"/>
  <c r="V11" i="7"/>
  <c r="V12" i="7"/>
  <c r="V13" i="7"/>
  <c r="V14" i="7"/>
  <c r="V15" i="7"/>
  <c r="V16" i="7"/>
  <c r="V17" i="7"/>
  <c r="V18" i="7"/>
  <c r="V19" i="7"/>
  <c r="V20" i="7"/>
  <c r="V21" i="7"/>
  <c r="V22" i="7"/>
  <c r="N15" i="12"/>
  <c r="N18" i="12"/>
  <c r="N21" i="12"/>
  <c r="P15" i="12"/>
  <c r="P18" i="12"/>
  <c r="P21" i="12"/>
  <c r="D11" i="7"/>
  <c r="D14" i="7"/>
  <c r="D17" i="7"/>
  <c r="D20" i="7"/>
  <c r="E11" i="7"/>
  <c r="E14" i="7"/>
  <c r="E17" i="7"/>
  <c r="E20" i="7"/>
  <c r="F11" i="7"/>
  <c r="F14" i="7"/>
  <c r="F17" i="7"/>
  <c r="F20" i="7"/>
  <c r="H11" i="7"/>
  <c r="H14" i="7"/>
  <c r="H17" i="7"/>
  <c r="H20" i="7"/>
  <c r="H8" i="7"/>
  <c r="F8" i="7"/>
  <c r="E8" i="7"/>
  <c r="D8" i="7"/>
  <c r="I9" i="8"/>
  <c r="I10" i="8"/>
  <c r="I11" i="8"/>
  <c r="I12" i="8"/>
  <c r="I13" i="8"/>
  <c r="I14" i="8"/>
  <c r="I15" i="8"/>
  <c r="I16" i="8"/>
  <c r="I17" i="8"/>
  <c r="I18" i="8"/>
  <c r="I19" i="8"/>
  <c r="I20" i="8"/>
  <c r="I21" i="8"/>
  <c r="I22" i="8"/>
  <c r="I8" i="8"/>
  <c r="G11" i="8"/>
  <c r="G14" i="8"/>
  <c r="G17" i="8"/>
  <c r="G20" i="8"/>
  <c r="C14" i="8"/>
  <c r="D14" i="8"/>
  <c r="E14" i="8"/>
  <c r="C17" i="8"/>
  <c r="D17" i="8"/>
  <c r="E17" i="8"/>
  <c r="C20" i="8"/>
  <c r="D20" i="8"/>
  <c r="E20" i="8"/>
  <c r="C11" i="8"/>
  <c r="D11" i="8"/>
  <c r="E11" i="8"/>
  <c r="G8" i="8"/>
  <c r="E8" i="8"/>
  <c r="D8" i="8"/>
  <c r="C8" i="8"/>
  <c r="B50" i="7" l="1"/>
  <c r="B50" i="8"/>
  <c r="B32" i="8"/>
  <c r="B32" i="7"/>
  <c r="B20" i="8"/>
  <c r="B20" i="7"/>
  <c r="B47" i="7"/>
  <c r="B47" i="8"/>
  <c r="B65" i="7"/>
  <c r="B65" i="8"/>
  <c r="B71" i="7"/>
  <c r="B71" i="8"/>
  <c r="B23" i="7"/>
  <c r="B23" i="8"/>
  <c r="B53" i="7"/>
  <c r="B53" i="8"/>
  <c r="B11" i="7"/>
  <c r="B11" i="8"/>
  <c r="B29" i="7"/>
  <c r="B29" i="8"/>
  <c r="B17" i="7"/>
  <c r="B17" i="8"/>
  <c r="B44" i="8"/>
  <c r="B44" i="7"/>
  <c r="B59" i="7"/>
  <c r="B59" i="8"/>
  <c r="B62" i="7"/>
  <c r="B62" i="8"/>
  <c r="B35" i="7"/>
  <c r="B35" i="8"/>
  <c r="B68" i="8"/>
  <c r="B68" i="7"/>
  <c r="B38" i="7"/>
  <c r="B38" i="8"/>
  <c r="B26" i="7"/>
  <c r="B26" i="8"/>
  <c r="B41" i="7"/>
  <c r="B41" i="8"/>
  <c r="Q9" i="12"/>
  <c r="AR9" i="12" s="1"/>
  <c r="AS9" i="12" s="1"/>
  <c r="Q72" i="12"/>
  <c r="Q18" i="12"/>
  <c r="Q39" i="12"/>
  <c r="Q69" i="12"/>
  <c r="Q51" i="12"/>
  <c r="Q60" i="12"/>
  <c r="Q36" i="12"/>
  <c r="Q21" i="12"/>
  <c r="Q63" i="12"/>
  <c r="Q57" i="12"/>
  <c r="Q33" i="12"/>
  <c r="Q66" i="12"/>
  <c r="Q27" i="12"/>
  <c r="Q42" i="12"/>
  <c r="Q54" i="12"/>
  <c r="Q30" i="12"/>
  <c r="Q15" i="12"/>
  <c r="Q48" i="12"/>
  <c r="Q24" i="12"/>
  <c r="Q12" i="12"/>
  <c r="Q45" i="12"/>
  <c r="AP30" i="12" l="1"/>
  <c r="AP45" i="12"/>
  <c r="AP57" i="12"/>
  <c r="AP39" i="12"/>
  <c r="AP60" i="12"/>
  <c r="AP27" i="12"/>
  <c r="AP63" i="12"/>
  <c r="AP48" i="12"/>
  <c r="AP18" i="12"/>
  <c r="AP66" i="12"/>
  <c r="AP42" i="12"/>
  <c r="AP12" i="12"/>
  <c r="AP21" i="12"/>
  <c r="AP15" i="12"/>
  <c r="AP51" i="12"/>
  <c r="AP33" i="12"/>
  <c r="AP69" i="12"/>
  <c r="AP24" i="12"/>
  <c r="AP54" i="12"/>
  <c r="AP36" i="12"/>
  <c r="AP72" i="12"/>
  <c r="I8" i="7"/>
  <c r="AQ33" i="12" l="1"/>
  <c r="R32" i="7" s="1"/>
  <c r="AQ66" i="12"/>
  <c r="R65" i="7" s="1"/>
  <c r="AQ69" i="12"/>
  <c r="R68" i="7" s="1"/>
  <c r="AQ36" i="12"/>
  <c r="R35" i="7" s="1"/>
  <c r="AQ12" i="12"/>
  <c r="R11" i="7" s="1"/>
  <c r="AQ48" i="12"/>
  <c r="R47" i="7" s="1"/>
  <c r="AQ27" i="12"/>
  <c r="R26" i="7" s="1"/>
  <c r="AQ39" i="12"/>
  <c r="R38" i="7" s="1"/>
  <c r="AQ45" i="12"/>
  <c r="R44" i="7" s="1"/>
  <c r="AQ24" i="12"/>
  <c r="R23" i="7" s="1"/>
  <c r="AQ15" i="12"/>
  <c r="R14" i="7" s="1"/>
  <c r="AQ72" i="12"/>
  <c r="R71" i="7" s="1"/>
  <c r="AQ54" i="12"/>
  <c r="R53" i="7" s="1"/>
  <c r="AQ51" i="12"/>
  <c r="R50" i="7" s="1"/>
  <c r="AQ21" i="12"/>
  <c r="R20" i="7" s="1"/>
  <c r="AQ42" i="12"/>
  <c r="R41" i="7" s="1"/>
  <c r="AQ18" i="12"/>
  <c r="R17" i="7" s="1"/>
  <c r="AQ63" i="12"/>
  <c r="R62" i="7" s="1"/>
  <c r="AQ60" i="12"/>
  <c r="R59" i="7" s="1"/>
  <c r="AQ57" i="12"/>
  <c r="R56" i="7" s="1"/>
  <c r="AQ30" i="12"/>
  <c r="R29" i="7" s="1"/>
  <c r="AR60" i="12"/>
  <c r="AS60" i="12" s="1"/>
  <c r="AR12" i="12"/>
  <c r="AS12" i="12" s="1"/>
  <c r="AR72" i="12"/>
  <c r="AS72" i="12" s="1"/>
  <c r="AR69" i="12"/>
  <c r="AS69" i="12" s="1"/>
  <c r="AR66" i="12"/>
  <c r="AS66" i="12" s="1"/>
  <c r="AR63" i="12"/>
  <c r="AS63" i="12" s="1"/>
  <c r="AR57" i="12"/>
  <c r="AS57" i="12" s="1"/>
  <c r="AR54" i="12"/>
  <c r="AS54" i="12" s="1"/>
  <c r="AR51" i="12"/>
  <c r="AS51" i="12" s="1"/>
  <c r="AR48" i="12"/>
  <c r="AS48" i="12" s="1"/>
  <c r="AR45" i="12"/>
  <c r="AS45" i="12" s="1"/>
  <c r="AR42" i="12"/>
  <c r="AS42" i="12" s="1"/>
  <c r="AR39" i="12"/>
  <c r="AS39" i="12" s="1"/>
  <c r="AR36" i="12"/>
  <c r="AS36" i="12" s="1"/>
  <c r="AR33" i="12"/>
  <c r="AS33" i="12" s="1"/>
  <c r="AR30" i="12"/>
  <c r="AS30" i="12" s="1"/>
  <c r="AR27" i="12"/>
  <c r="AS27" i="12" s="1"/>
  <c r="AR24" i="12"/>
  <c r="AS24" i="12" s="1"/>
  <c r="AR21" i="12"/>
  <c r="AS21" i="12" s="1"/>
  <c r="AR18" i="12"/>
  <c r="AS18" i="12" s="1"/>
  <c r="AR15" i="12"/>
  <c r="AS15" i="12" s="1"/>
  <c r="H8" i="8"/>
  <c r="J8" i="8" s="1"/>
  <c r="H20" i="8" l="1"/>
  <c r="J20" i="8" s="1"/>
  <c r="I44" i="7"/>
  <c r="I23" i="7"/>
  <c r="H47" i="8"/>
  <c r="J47" i="8" s="1"/>
  <c r="I11" i="7"/>
  <c r="I38" i="7"/>
  <c r="H26" i="8"/>
  <c r="J26" i="8" s="1"/>
  <c r="I65" i="7"/>
  <c r="I41" i="7"/>
  <c r="H53" i="8"/>
  <c r="J53" i="8" s="1"/>
  <c r="I32" i="7"/>
  <c r="H32" i="8"/>
  <c r="J32" i="8" s="1"/>
  <c r="I17" i="7"/>
  <c r="H50" i="8"/>
  <c r="J50" i="8" s="1"/>
  <c r="H59" i="8"/>
  <c r="J59" i="8" s="1"/>
  <c r="H29" i="8"/>
  <c r="J29" i="8" s="1"/>
  <c r="I56" i="7"/>
  <c r="H35" i="8"/>
  <c r="J35" i="8" s="1"/>
  <c r="I62" i="7"/>
  <c r="I68" i="7"/>
  <c r="I71" i="7"/>
  <c r="I14" i="7"/>
  <c r="H11" i="8"/>
  <c r="J11" i="8" s="1"/>
  <c r="I35" i="7"/>
  <c r="H44" i="8"/>
  <c r="J44" i="8" s="1"/>
  <c r="I20" i="7"/>
  <c r="H62" i="8"/>
  <c r="J62" i="8" s="1"/>
  <c r="H65" i="8"/>
  <c r="J65" i="8" s="1"/>
  <c r="H68" i="8"/>
  <c r="J68" i="8" s="1"/>
  <c r="H41" i="8"/>
  <c r="J41" i="8" s="1"/>
  <c r="H38" i="8"/>
  <c r="J38" i="8" s="1"/>
  <c r="H23" i="8"/>
  <c r="J23" i="8" s="1"/>
  <c r="I26" i="7"/>
  <c r="I50" i="7"/>
  <c r="I29" i="7"/>
  <c r="I59" i="7"/>
  <c r="I53" i="7"/>
  <c r="H56" i="8" l="1"/>
  <c r="J56" i="8" s="1"/>
  <c r="H17" i="8"/>
  <c r="J17" i="8" s="1"/>
  <c r="I47" i="7"/>
  <c r="H71" i="8"/>
  <c r="J71" i="8" s="1"/>
  <c r="H14" i="8"/>
  <c r="J14" i="8" s="1"/>
</calcChain>
</file>

<file path=xl/sharedStrings.xml><?xml version="1.0" encoding="utf-8"?>
<sst xmlns="http://schemas.openxmlformats.org/spreadsheetml/2006/main" count="2208" uniqueCount="947">
  <si>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</si>
  <si>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</si>
  <si>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</si>
  <si>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</si>
  <si>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</si>
  <si>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</si>
  <si>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</si>
  <si>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</si>
  <si>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</si>
  <si>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</si>
  <si>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</si>
  <si>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</si>
  <si>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</si>
  <si>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</si>
  <si>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</si>
  <si>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</si>
  <si>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</si>
  <si>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</si>
  <si>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</si>
  <si>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</si>
  <si>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</si>
  <si>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</si>
  <si>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</si>
  <si>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</si>
  <si>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</si>
  <si>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</si>
  <si>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</si>
  <si>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</si>
  <si>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</si>
  <si>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</si>
  <si>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</si>
  <si>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</si>
  <si>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</si>
  <si>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</si>
  <si>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</si>
  <si>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</si>
  <si>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</si>
  <si>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</si>
  <si>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</si>
  <si>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</si>
  <si>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</si>
  <si>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</si>
  <si>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</si>
  <si>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</si>
  <si>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</si>
  <si>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</si>
  <si>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</si>
  <si>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</si>
  <si>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</si>
  <si>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</si>
  <si>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No</t>
  </si>
  <si>
    <t>No.</t>
  </si>
  <si>
    <t>CAUSA</t>
  </si>
  <si>
    <t>CONTROLES</t>
  </si>
  <si>
    <t>INDICADOR DEL RIESGO</t>
  </si>
  <si>
    <t>Periodicidad</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</si>
  <si>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</si>
  <si>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</si>
  <si>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</si>
  <si>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</si>
  <si>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</si>
  <si>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</si>
  <si>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</si>
  <si>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</si>
  <si>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</si>
  <si>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</si>
  <si>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</si>
  <si>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</si>
  <si>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</si>
  <si>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</si>
  <si>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</si>
  <si>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</si>
  <si>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</si>
  <si>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</si>
  <si>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</si>
  <si>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</si>
  <si>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</si>
  <si>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</si>
  <si>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</si>
  <si>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</si>
  <si>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</si>
  <si>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</si>
  <si>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</si>
  <si>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</si>
  <si>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</si>
  <si>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</si>
  <si>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</si>
  <si>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</si>
  <si>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</si>
  <si>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</si>
  <si>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</si>
  <si>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</si>
  <si>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</si>
  <si>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</si>
  <si>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</si>
  <si>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</si>
  <si>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</si>
  <si>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</si>
  <si>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</si>
  <si>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</si>
  <si>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</si>
  <si>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</si>
  <si>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</si>
  <si>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</si>
  <si>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</si>
  <si>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</si>
  <si>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</si>
  <si>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</si>
  <si>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</si>
  <si>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</si>
  <si>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</si>
  <si>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</si>
  <si>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</si>
  <si>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</si>
  <si>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</si>
  <si>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</si>
  <si>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</si>
  <si>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</si>
  <si>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</si>
  <si>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</si>
  <si>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</si>
  <si>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</si>
  <si>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</si>
  <si>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</si>
  <si>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</si>
  <si>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</si>
  <si>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</si>
  <si>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</si>
  <si>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</si>
  <si>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</si>
  <si>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</si>
  <si>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</si>
  <si>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</si>
  <si>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</si>
  <si>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</si>
  <si>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</si>
  <si>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</si>
  <si>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</si>
  <si>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</si>
  <si>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</si>
  <si>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</si>
  <si>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</si>
  <si>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</si>
  <si>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</si>
  <si>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</si>
  <si>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</si>
  <si>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</si>
  <si>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</si>
  <si>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</si>
  <si>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</si>
  <si>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</si>
  <si>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</si>
  <si>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</si>
  <si>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</si>
  <si>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</si>
  <si>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</si>
  <si>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</si>
  <si>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</si>
  <si>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</si>
  <si>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</si>
  <si>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</si>
  <si>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</si>
  <si>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</si>
  <si>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</si>
  <si>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</si>
  <si>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</si>
  <si>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</si>
  <si>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</si>
  <si>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</si>
  <si>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</si>
  <si>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</si>
  <si>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</si>
  <si>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</si>
  <si>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</si>
  <si>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</si>
  <si>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</si>
  <si>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</si>
  <si>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</si>
  <si>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</si>
  <si>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</si>
  <si>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</si>
  <si>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</si>
  <si>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</si>
  <si>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</si>
  <si>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</si>
  <si>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</si>
  <si>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</si>
  <si>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</si>
  <si>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</si>
  <si>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</si>
  <si>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</si>
  <si>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</si>
  <si>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</si>
  <si>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</si>
  <si>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</si>
  <si>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</si>
  <si>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</si>
  <si>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</si>
  <si>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</si>
  <si>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</si>
  <si>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</si>
  <si>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</si>
  <si>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</si>
  <si>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</si>
  <si>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</si>
  <si>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</si>
  <si>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</si>
  <si>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</si>
  <si>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</si>
  <si>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</si>
  <si>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</si>
  <si>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</si>
  <si>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</si>
  <si>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</si>
  <si>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</si>
  <si>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</si>
  <si>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</si>
  <si>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</si>
  <si>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</si>
  <si>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</si>
  <si>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</si>
  <si>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</si>
  <si>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</si>
  <si>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</si>
  <si>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</si>
  <si>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</si>
  <si>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</si>
  <si>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</si>
  <si>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</si>
  <si>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</si>
  <si>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</si>
  <si>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</si>
  <si>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</si>
  <si>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</si>
  <si>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</si>
  <si>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</si>
  <si>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</si>
  <si>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</si>
  <si>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</si>
  <si>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</si>
  <si>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</si>
  <si>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</si>
  <si>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</si>
  <si>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</si>
  <si>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</si>
  <si>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</si>
  <si>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</si>
  <si>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</si>
  <si>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</si>
  <si>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</si>
  <si>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</si>
  <si>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</si>
  <si>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</si>
  <si>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</si>
  <si>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</si>
  <si>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</si>
  <si>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</si>
  <si>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</si>
  <si>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</si>
  <si>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VICERRECTORÍA_DE_RESPONSABILIDAD_SOCIAL_BIENESTAR_UNIVERSITARIO_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</si>
  <si>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</si>
  <si>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</si>
  <si>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</si>
  <si>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</si>
  <si>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</si>
  <si>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</si>
  <si>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</si>
  <si>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</si>
  <si>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</si>
  <si>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</si>
  <si>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</si>
  <si>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</si>
  <si>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</si>
  <si>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</si>
  <si>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</si>
  <si>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</si>
  <si>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</si>
  <si>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</si>
  <si>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</si>
  <si>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</si>
  <si>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</si>
  <si>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</si>
  <si>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</si>
  <si>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</si>
  <si>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</si>
  <si>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</si>
  <si>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</si>
  <si>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</si>
  <si>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</si>
  <si>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</si>
  <si>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</si>
  <si>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</si>
  <si>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CLASE RIESGO</t>
  </si>
  <si>
    <t>ACCIONES</t>
  </si>
  <si>
    <t>NIVELES DE EXPOSICION</t>
  </si>
  <si>
    <t>RESPONSABLE</t>
  </si>
  <si>
    <t>UNIDAD ASOCIADA</t>
  </si>
  <si>
    <t>UNIDADES ORGANIZACIONALES ASOCIADAS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</si>
  <si>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</si>
  <si>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</si>
  <si>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</si>
  <si>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</si>
  <si>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</si>
  <si>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</si>
  <si>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</si>
  <si>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</si>
  <si>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</si>
  <si>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</si>
  <si>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</si>
  <si>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</si>
  <si>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</si>
  <si>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</si>
  <si>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</si>
  <si>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</si>
  <si>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</si>
  <si>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</si>
  <si>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</si>
  <si>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</si>
  <si>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</si>
  <si>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</si>
  <si>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</si>
  <si>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</si>
  <si>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</si>
  <si>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</si>
  <si>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</si>
  <si>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</si>
  <si>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</si>
  <si>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</si>
  <si>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</si>
  <si>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</si>
  <si>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</si>
  <si>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</si>
  <si>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</si>
  <si>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</si>
  <si>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</si>
  <si>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</si>
  <si>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</si>
  <si>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</si>
  <si>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</si>
  <si>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</si>
  <si>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</si>
  <si>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</si>
  <si>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</si>
  <si>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</si>
  <si>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</si>
  <si>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</si>
  <si>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</si>
  <si>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</si>
  <si>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</si>
  <si>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</si>
  <si>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</si>
  <si>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</si>
  <si>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</si>
  <si>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</si>
  <si>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</si>
  <si>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</si>
  <si>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</si>
  <si>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</si>
  <si>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</si>
  <si>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</si>
  <si>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</si>
  <si>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</si>
  <si>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</si>
  <si>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</si>
  <si>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</si>
  <si>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</si>
  <si>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</si>
  <si>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</si>
  <si>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</si>
  <si>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</si>
  <si>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</si>
  <si>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</si>
  <si>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</si>
  <si>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</si>
  <si>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</si>
  <si>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</si>
  <si>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</si>
  <si>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</si>
  <si>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</si>
  <si>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</si>
  <si>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</si>
  <si>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</si>
  <si>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</si>
  <si>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</si>
  <si>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</si>
  <si>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</si>
  <si>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</si>
  <si>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</si>
  <si>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</si>
  <si>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</si>
  <si>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</si>
  <si>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</si>
  <si>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VICERRECTORIA_ADMINITRATIVA_FINANCIERA_Sistema_Integral_de_Gestión</t>
  </si>
  <si>
    <t>VICERRECTORIA_ACADEMICA_Univirtual</t>
  </si>
  <si>
    <t>VICERRECTORÍA_ACADÉMICA_Univirtual</t>
  </si>
  <si>
    <t>VICERRECTORÍA_ADMINITRATIVA_FINANCIERA_Sistema_Integral_de_Gestión</t>
  </si>
  <si>
    <t>SECRETARIA_GENERAL_Gestión_de_Documentos</t>
  </si>
  <si>
    <t>RECTORIA_Comunicaciones</t>
  </si>
  <si>
    <t>UNIDAD RESPONSABLE QUE DILIGENCIA EL MAPA DE RIESGO</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</si>
  <si>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</si>
  <si>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</si>
  <si>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</si>
  <si>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</si>
  <si>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</si>
  <si>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</si>
  <si>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</si>
  <si>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</si>
  <si>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</si>
  <si>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</si>
  <si>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</si>
  <si>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JURÍDICA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</si>
  <si>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</si>
  <si>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</si>
  <si>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</si>
  <si>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</si>
  <si>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</si>
  <si>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</si>
  <si>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</si>
  <si>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</si>
  <si>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</si>
  <si>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</si>
  <si>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</si>
  <si>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</si>
  <si>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</si>
  <si>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</si>
  <si>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</si>
  <si>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</si>
  <si>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</si>
  <si>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</si>
  <si>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</si>
  <si>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</si>
  <si>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</si>
  <si>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</si>
  <si>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</si>
  <si>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</si>
  <si>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</si>
  <si>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</si>
  <si>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</si>
  <si>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</si>
  <si>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</si>
  <si>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</si>
  <si>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</si>
  <si>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</si>
  <si>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</si>
  <si>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</si>
  <si>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</si>
  <si>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</si>
  <si>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</si>
  <si>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</si>
  <si>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</si>
  <si>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3 de 3</t>
  </si>
  <si>
    <t>MAPA DE RIESGOS INSTITUCIONAL</t>
  </si>
  <si>
    <t>SEGUIMIENTO AL MAPA DE RIESGOS INSTITUCIONAL</t>
  </si>
  <si>
    <t>PLAN DE MITIGACIÓN PARA EL MAPA DE RIESGOS INSTITUCIONAL</t>
  </si>
  <si>
    <t>ORIGEN</t>
  </si>
  <si>
    <t>UNIDAD ORGANIZACIONAL/AREA RESPONSABLE</t>
  </si>
  <si>
    <t>RECTORIA</t>
  </si>
  <si>
    <t>SGC-FOR-011-07</t>
  </si>
  <si>
    <t>SGC-FOR-011-09</t>
  </si>
  <si>
    <t>UNIDAD ORGANIZACIONAL/
AREA</t>
  </si>
  <si>
    <t>OBJETIVO</t>
  </si>
  <si>
    <t>Transformar los procesos educativos  para la  consolidación de  una cultura institucional orientada a la calidad y excelencia académica.</t>
  </si>
  <si>
    <t>Fomentar  y fortalecer la Creación, Gestión y transferencia del conocimiento.</t>
  </si>
  <si>
    <t>Fortalecer la gestión del contexto para lograr mayor impacto y visibilidad regional, nacional e internacional.</t>
  </si>
  <si>
    <t>Administrar y gestionar los recursos físicos, ambientales, tecnológicos, humanos y financieros orientados al desarrollo y la sostenibilidad institucional.</t>
  </si>
  <si>
    <t>Contribuir a la formación integral,  el desarrollo social e intercultural y el acompañamiento integral, así como promover el ejercicio colectivo de la responsabilidad social aportando al mejoramiento de la calidad de vida de la comunidad universitaria.</t>
  </si>
  <si>
    <t>PILARES PDI</t>
  </si>
  <si>
    <t>JHONIERS GUERRERO ERAZO</t>
  </si>
  <si>
    <t>MARTA LEONOR MARULANDA ÁNGEL</t>
  </si>
  <si>
    <t>FRANCISCO ANTONIO URIBE GÓMEZ</t>
  </si>
  <si>
    <t>DIANA PATRICIA GÓMEZ BOTERO</t>
  </si>
  <si>
    <t>OBJETIVO DEL PROCESO) / ALCANCE DE LOS PILARES DEL PDI</t>
  </si>
  <si>
    <t>PROCESO /PILARES PDI</t>
  </si>
  <si>
    <t>Se asocia con la forma en que se administra la Universidad, se enfocan en asuntos globales relacionados con la misión y el cumplimiento del PDI, la clara definición de políticas, diseño y conceptualización de la entidad por parte de la alta Dirección. – Se contemplan en el Mapa de Riesgos de Contexto Estratégico-</t>
  </si>
  <si>
    <t>EXCELENCIA_ACADÉMICA_PARA_LA_FORMACIÓN_INTEGRAL</t>
  </si>
  <si>
    <t>CREACIÓN_GESTIÓN_Y_TRANSFERENCIA_DEL_CONOCIMIENTO</t>
  </si>
  <si>
    <t>GESTIÓN_DEL_CONTEXTO_Y_VISIBILIDAD_NACIONAL_E_INTERNACIONAL</t>
  </si>
  <si>
    <t>GESTIÓN_Y_SOSTENIBILIDAD_INSTITUCIONAL</t>
  </si>
  <si>
    <t>BIENESTAR_INSTITUCIONAL_CALIDAD_DE_VIDA_E_INCLUSIÓN_EN_CONTEXTOS_UNIVERSITARIOS</t>
  </si>
  <si>
    <t>VICERRECTORÍA_INVESTIGACIONES_INNOVACIÓN_EXTENSIÓN_</t>
  </si>
  <si>
    <t>VICERRECTORÍA_ADMINISTRATIVA_FINANCIERA_</t>
  </si>
  <si>
    <t>}</t>
  </si>
  <si>
    <t>VICERRECTORIA INVESTIGACIONES, INNOVACIÓN Y EXTENSIÓN-Gestión Ambiental</t>
  </si>
  <si>
    <t>2 de 3</t>
  </si>
  <si>
    <t>Cuatrimestral</t>
  </si>
  <si>
    <t xml:space="preserve">Fallas en el sistema eléctrico
Fallas en los equipos de conectividad o en el sistema de control ambiental  </t>
  </si>
  <si>
    <t>Imposibilidad  para acceder a los sistemas de información que esten alojados en los servidores del campus universitario</t>
  </si>
  <si>
    <t>No. acceso fuera del campus universitario a los servicios de internet que ofrece la Universidad
No disponibilidad de las aplicaciones institucionales  afectado el acceso a las aplicaciones que estén instaladas en dicho servidor</t>
  </si>
  <si>
    <t xml:space="preserve">Incomunicación de la Universidad  a través de internet
Retrasos en los procesos académicos y administrativos ofrecidos a través de los servicios web
Pérdida de imagen
Falla en la prestación del servicio, paralisis de los servicios, retrasos en las actividades propias de las dependencias, mala imagen. </t>
  </si>
  <si>
    <t>Tareas que se ejecutan cada 5 minutos para verificar los servicios que esten en funcionamiento.</t>
  </si>
  <si>
    <t>Daño físico en algunos de los servidores que alojan las aplicaciones institucionales</t>
  </si>
  <si>
    <t>Equipos de conectividad redundantes
Equipos de control ambiental redundantes</t>
  </si>
  <si>
    <t>Sistemas de transferencia de potencia, UPS, transformador y planta.
Sistema de monitoreo con una empresa llamada Ingebyte. Monitoreo itnerno IMC.</t>
  </si>
  <si>
    <t>The Dude
Tareas programadas en el servidor</t>
  </si>
  <si>
    <t>Jefe Mantenimiento
Profesional 2 Red de datos</t>
  </si>
  <si>
    <t>Profesional I</t>
  </si>
  <si>
    <t>Preventivo</t>
  </si>
  <si>
    <t>Número de horas al mes sin fallas de conectividad a Internet del canal principal/Número de horas del mes</t>
  </si>
  <si>
    <t>No. de veces que los servidores no estan disponibles/365</t>
  </si>
  <si>
    <t>&lt;10%</t>
  </si>
  <si>
    <t>Vulnerabilidades en sistemas operativos y servicios desarrollados por terceros</t>
  </si>
  <si>
    <t>Intrusión a equipos y servicios de red</t>
  </si>
  <si>
    <t>Acceso no autorizado a servidores,  servicios y equipos de conectividad bajo la gestión de la Administración de la Red.</t>
  </si>
  <si>
    <t>Cambio de configuraciones que afecten el buen funcionamiento de equipos y servicios.
Robo, sabotaje o cambios de información.</t>
  </si>
  <si>
    <t>Falta de equipos adecuados para la seguridad en la red. Se debe cumplir con las directrices de control de acceso a la red de datos aprobada por el CSU.</t>
  </si>
  <si>
    <t>Contraseñas y usuarios por defecto, Contraseñas débiles.
Errores en configuraciones.
Uso de protocolos inseguros.</t>
  </si>
  <si>
    <t>El Software de contratación no se ha implementado</t>
  </si>
  <si>
    <t>Incumplimiento en los plazos establecidos para gestionar las necesidades de tipo contractual de las dependencias</t>
  </si>
  <si>
    <t>Demora en la atención de los requerimientos de tipo contractual (perfeccionamiento y legalización, modificaciones, actas de ejecución, terminacion y liquidacion del contratos) de las dependencias academicas y administrativas</t>
  </si>
  <si>
    <t>Vencimiento de terminos legales de la gestión contractual
Incumplimiento de la prestacion de servicios de la Universidad
Demoras en la realización actividades de las dependencias de la Universidad</t>
  </si>
  <si>
    <t>Los procedimientos relacionados con la Gestión Contractual se llevan a cabo de forma manual</t>
  </si>
  <si>
    <t>Cuaderno de radicación de documentos Gestión Contractual</t>
  </si>
  <si>
    <t xml:space="preserve">Planilla de salida de los documentos, para cualquier asunto de trámite </t>
  </si>
  <si>
    <t>Documento que expresa los plazos para la gestión de la contratación, con el fin de hacer seguimiento.</t>
  </si>
  <si>
    <t>ABOGADOS CONTRATISTAS</t>
  </si>
  <si>
    <t>CONTRATISTA</t>
  </si>
  <si>
    <t>TODOS:PLANTA/TRANSITORIO/CONTRATISTA</t>
  </si>
  <si>
    <t>Número de requerimientos relacionados con contratación presentados extemporaneamente a Gestión de la Contración</t>
  </si>
  <si>
    <t>Implementación del software de contratación</t>
  </si>
  <si>
    <t>GESTION DE TECNOLOGIAS DE LA INFORMACION</t>
  </si>
  <si>
    <t xml:space="preserve">Sensibilización sobre los plazos establecidos por Gestión de la Contratación </t>
  </si>
  <si>
    <t>COMUNICACIONES</t>
  </si>
  <si>
    <t>Falta de ética profesional</t>
  </si>
  <si>
    <t>Entrega de información institucional a personas no autorizadas para uso indebido.</t>
  </si>
  <si>
    <t>Permitir el uso de información sensible para la institución como contraseñas, instructivos, procedimientos o bases de datos a personas no autorizadas</t>
  </si>
  <si>
    <t>Pérdida de la confidencialidad de la información.
Pérdida de la vinculación laboral por incumplimiento de la claúsula de confidencialidad del contrato.</t>
  </si>
  <si>
    <t>Decisiones del Consejo Académico</t>
  </si>
  <si>
    <t>Alteración del Calendario Académico</t>
  </si>
  <si>
    <t>Modificación de la programación de las actividades definidas en el calendario académico</t>
  </si>
  <si>
    <t>Cruce de procedimientos académicos y administrativos
Extensión de contratos de trabajo
Insatisfacción de estudiantes y padres de familia, reflejado en el aumento de PQRS</t>
  </si>
  <si>
    <t>Solicitudes de entidades gubernamentales</t>
  </si>
  <si>
    <t>Personal no idóneo que no atiende los valores de la institución o del servicio público</t>
  </si>
  <si>
    <t>Favorecimiento en informes de auditoria o evaluación por intereses personales</t>
  </si>
  <si>
    <t>Manipulación de informes de control interno, a través de la omisión de posibles actos de corrupción o irregularidades administrativas</t>
  </si>
  <si>
    <t>Información deficiente para la alta dirección que permita tomar decisiones para la mejora
Investigaciones disciplinarias
Afectación del buen nombre y reconocimiento de la Universidad</t>
  </si>
  <si>
    <t>Presión externa  al personal de control interno para favorecer a terceros</t>
  </si>
  <si>
    <t xml:space="preserve">Desconocimiento de las implicaciones de no verificar el estatus migratorio de los invitados internacionales y realizar su reporte. </t>
  </si>
  <si>
    <t>Visitantes internacionales en la UTP sin el debido estatus migratorio</t>
  </si>
  <si>
    <t>Presencia de visitantes internacionales en la UTP sin el debido estatus migratorio</t>
  </si>
  <si>
    <t>Multas y/o sanciones para la Universidad</t>
  </si>
  <si>
    <t>Migración Colombia otorga un permiso de ingreso y permanencia  erroneo a los invitados internacionales aún habiendo  presentados los soportes respectivos</t>
  </si>
  <si>
    <t>Que haya un conflicto de intereses entre el estudiante y las personas encargadas del proceso de movilidad.</t>
  </si>
  <si>
    <t>Favorecer la postulación a una beca de movilidad académica internacional a un estudiante que no cumpla con los requisitos establecidos en la convocatoria UTP</t>
  </si>
  <si>
    <t>Postular a un estudiante que no cumple con los requsitos estipulados por la convocatoria interna a una beca de movilidad académica</t>
  </si>
  <si>
    <t>Quitar la oportunidad de acceder a una beca a un estudiante que cumpla con todos los requisitos</t>
  </si>
  <si>
    <t>Que exista presión por parte de un funcionario de mayor jerarquia sobre las personas encargadas del proceso de movilidad.</t>
  </si>
  <si>
    <t>Falta de claridad y poca actualización en la reglamentación de requisitos</t>
  </si>
  <si>
    <t>Ascenso de Docentes sin Cumplimiento de Requisitos</t>
  </si>
  <si>
    <t>Docentes que cambian su categoría, sin cumplir con los requisitos establecidos en la normatividad interna</t>
  </si>
  <si>
    <t xml:space="preserve">Incorrecta asignación salarial
Reclamaciones de los docentes
</t>
  </si>
  <si>
    <t>Interpretación de la norma (ambigüedad).</t>
  </si>
  <si>
    <t>Falta de claridad en las Normas Nacionales</t>
  </si>
  <si>
    <t>Asignación de puntos y/o unidades salariales sin cumplimiento de requisitos</t>
  </si>
  <si>
    <t>Asignación de puntos y/o unidades salariales, sin cumplir con los requisitos establecidos en la normatividad externa e interna.</t>
  </si>
  <si>
    <t>Incorrecta asignación salarial
Devolución de dinero
Recovatorias, Demandas y reclamaciones por parte de los docentes</t>
  </si>
  <si>
    <t>Fallas del sistema de información desde la solicitud hasta el pago</t>
  </si>
  <si>
    <t>Incumplimiento de las normas que reglamentan el PEI como carta de navegación académica y, las orientaciones institucionales para el diseño y renovación curricular de los programas académicos en la Universidad.</t>
  </si>
  <si>
    <t>No cumplimiento del Proyecto Educativo Institucional y las orientaciones institucionales para la renovación curricular.</t>
  </si>
  <si>
    <t>Que el Proyecto Educativo Institucional- PEI y, los documentos institucionales para la renovaicón curricular se queden como un documento escrito y no se haga realidad.</t>
  </si>
  <si>
    <t>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t>
  </si>
  <si>
    <t>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t>
  </si>
  <si>
    <t>No disponer de los recursos requeridospara la implemetación de propuestas curriculares y prácticas educativas innovadoras, flexibles, pertinentes e integradoras, lo cual impediría el cumplimiento de los lineamientos.</t>
  </si>
  <si>
    <t>No realizar seguimiento adecuado a las fechas de vencimiento y por lo tanto no realizar la solicitud en el tiempo reglamentario</t>
  </si>
  <si>
    <t>Pérdida del Registro Calificado de un Programa Académico</t>
  </si>
  <si>
    <t>No renovación del registro calificado de un programa académico</t>
  </si>
  <si>
    <t>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t>
  </si>
  <si>
    <t>No cumplir con los estándares establecidos para la renovación del Registro Calificado</t>
  </si>
  <si>
    <t xml:space="preserve">El edificio de Archivo no cumple con la mayoria de las normas  para la conservación  de los documentos y se pueden presentar inundaciones, incendios, terremotos. </t>
  </si>
  <si>
    <t xml:space="preserve">Pérdida de la información de las series documentales conservadas físicamente </t>
  </si>
  <si>
    <t>Afectación a la informacion contenida en los archivos central e histórico por agentes externos</t>
  </si>
  <si>
    <t>Perdida de la memoria institucional
Demandas por perjuicios a los usuarios
Ausencia de apoyo a la misión institucional</t>
  </si>
  <si>
    <t>Falta de Tiempo para hacer las pruebas respectiva.</t>
  </si>
  <si>
    <t>Software con errores de funcionamiento</t>
  </si>
  <si>
    <t xml:space="preserve">Reprocesos de revisión y ajuste de código o de datos inconsistentes. </t>
  </si>
  <si>
    <t>Software en funcionamiento sin cumplir todas las especificaciones del usuario, con problemas de funcionamiento, mala toma de desiciones y mala imagen de la dependencia</t>
  </si>
  <si>
    <t>Desactualizacion de las bases de datos suministradas por las dependencias responsables  o errónea certificación de los requisitos de los candidatos</t>
  </si>
  <si>
    <t xml:space="preserve">Ilegitimidad en resultados electorales 
</t>
  </si>
  <si>
    <t>Resultados de elecciones con errores o irregulares</t>
  </si>
  <si>
    <t>Impugnación de resultados electorales
Pérdida de credibilidad en el sistema electoral de la Universidad</t>
  </si>
  <si>
    <t xml:space="preserve">Errónea configuración de las votaciones, debido a que el software requiera demasiadas configuraciones o permisos lo que podría generar fallas en las votaciones  </t>
  </si>
  <si>
    <t>Fallas Técnicas del servidor, o  por  problemas de energía eléctrica o conexión a Internet</t>
  </si>
  <si>
    <t>Clausúla de confidencialidad establecida en el contrato</t>
  </si>
  <si>
    <t>Coordinador SIG</t>
  </si>
  <si>
    <t># de veces que se detecte y se denuncie</t>
  </si>
  <si>
    <t>Procedimiento Calendario Académico</t>
  </si>
  <si>
    <t>Comunicación con Direcciones de Programa y Facultades sobre las actividades del calendario académico</t>
  </si>
  <si>
    <t>Ejecutivo 26
Técnico 18</t>
  </si>
  <si>
    <t>Ejecutivo 26
Asistencial 23
Asistencial III - Pregrado y Posgrado
Técnico 18</t>
  </si>
  <si>
    <t>No. De veces que se modifica el calendario académico en el semestre</t>
  </si>
  <si>
    <t>Reportar al Vicerrector Académico los calendarios académicos general, inscripción y graduaciones, así como sus modificaciones.</t>
  </si>
  <si>
    <t>Vicerrectoría Académica</t>
  </si>
  <si>
    <t>Falta de claridad sobre la vigencia de la Normas aplicables en la Universidad</t>
  </si>
  <si>
    <t xml:space="preserve">Incumplimiento de la normatividad vigente y aplicable a la Universidad </t>
  </si>
  <si>
    <t>Aplicación de normas que no competen al ámbito de Instituciones de Educación Superior o que han sido derogadas de forma  parcial o total</t>
  </si>
  <si>
    <t>Contradicción conceptual con otras dependencias 
Otorgamiento o negación de un derecho
Toma de Decisiones por fuera del alcance normativo de la Universidad</t>
  </si>
  <si>
    <t>Cambios de normas expedidas por órganos o entidades externas a la Universidad</t>
  </si>
  <si>
    <t>Utilización o manipulación de información reservada o clasificada que se encuentra disponible en la Secretaria General</t>
  </si>
  <si>
    <t xml:space="preserve">Tráfico de Influencias </t>
  </si>
  <si>
    <t>Favorecimiento en el otorgamiento de derechos o toma de decisiones que competen a la Universidad</t>
  </si>
  <si>
    <t>Procesos legales y/o penales
Pérdida de la imagen institucional</t>
  </si>
  <si>
    <t>Falta de seguimiento a las metas planteadas en el PDI</t>
  </si>
  <si>
    <t>Incumplimiento de las metas en los tres niveles de gestión  del PDI 2020-2028</t>
  </si>
  <si>
    <t xml:space="preserve">No se cumplan las metas planteadas en los tres niveles de gestión del Plan de Desarrollo Institcional  proyectadas por las redes de trabajo </t>
  </si>
  <si>
    <t>Incumplimiento de la misión y visión institucional
Hallazgos por parte de los entes de control
Reprocesos en el reporte
Credibilidad e imagen institucional 
Detrimento presupuestal</t>
  </si>
  <si>
    <t>Reporte ausente e  inadecuado por parte de las redes de trabajo del PDI</t>
  </si>
  <si>
    <t>Baja calidad del reporte en los tres niveles de gestión del PDI</t>
  </si>
  <si>
    <t xml:space="preserve">Desconocimiento de los  procedimientos contractuales y proyectos especiales  </t>
  </si>
  <si>
    <t>Ejecución inadecuada de proyectos (contratos, Ordenes de servicios,  resoluciones,  proyectos de operación comercial)</t>
  </si>
  <si>
    <t>Incumplimiento en la  ejecución de proyectos (contratos, Ordenes de servicios, resoluciones, proyectos de operación comercial) en el desarrollo y ejecución en cada una de sus etapas</t>
  </si>
  <si>
    <t>Hallazgos por parte de entes de control
Detrimiento patrimonial
Incumplimiento de resultados</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</si>
  <si>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</si>
  <si>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</si>
  <si>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 xml:space="preserve">Cambios en la reglamentación para los procesos de aseguramiento de la calidad institucional </t>
  </si>
  <si>
    <t xml:space="preserve">Perdida del reconocimiento como institución de alta calidad </t>
  </si>
  <si>
    <t xml:space="preserve">Perdida de los estandares de alta calidad institucional por la falta de apropiación del sistema dispuesto para el aseguramiento de la calidad y de mejoramiento continuo, mediante la autoreflexión, autoevaluación, autoregulación. </t>
  </si>
  <si>
    <t>*Institución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t>
  </si>
  <si>
    <t xml:space="preserve">Ausencia de un Sistema de Aseguramiento de la Calidad a nivel institucional </t>
  </si>
  <si>
    <t xml:space="preserve">Baja apropiación del Sistema de aseguramiento de la calidad </t>
  </si>
  <si>
    <t>Aprobación de normas y leyes gubernamentales que le generan mayor obligación a la institución o cambios en el funcionamiento.</t>
  </si>
  <si>
    <t>Cambios constantes en la Normativa Archivistica Nacional</t>
  </si>
  <si>
    <t xml:space="preserve">Incumplimiento en Normatividad Archivistica conforme a la actualización de los Instrumentos Archivisticos que deben soportar la Gestión Documental de las Entidades Públicas </t>
  </si>
  <si>
    <t xml:space="preserve">Instrumentos archivisticos desactualizados y no alineados con los cambios institucionales </t>
  </si>
  <si>
    <t xml:space="preserve">Sanciones a la Institución por el incumplimiento a la normatividad archivistica     
Falta de actualización de las Series Documentales         Desarticulación con los Sistemas Informáticos de la Institución y los cambios de soporte en las Series Documentales                      </t>
  </si>
  <si>
    <t>Modificaciones en la Estructura Organizacional y que tienen relación directa con los instrumentos archivisticos</t>
  </si>
  <si>
    <t>Falta de personal para desarrollar las actividades de actualización de los instrumentos</t>
  </si>
  <si>
    <t>El crecimiento de los proceos liderados por univirtual han superado la capacidad actual del servidor</t>
  </si>
  <si>
    <t>No disponer de espacio de almacenamiento en el servidor requerido para el funcionamiento de la unidad</t>
  </si>
  <si>
    <t>El peso de la información que actualmente se genra a partir de los procesos de formación vigentes superan el limite de la capacidad disponible.</t>
  </si>
  <si>
    <t xml:space="preserve">Suspensión de servicios de formación virtual y procesos administrativos </t>
  </si>
  <si>
    <t>Verificacion de la aplicación del Manual de auditoria que incluye el marco ético para la auditoria interna en la Universidad</t>
  </si>
  <si>
    <t>Verificacion de la aplicación de Procedimientos documentados de auditoria de control interno en el sistema integral de gestión</t>
  </si>
  <si>
    <t>Jefe de Control Interno</t>
  </si>
  <si>
    <t>No. De  investigaciones al personal de control interno derivadas de hechos de corrupción</t>
  </si>
  <si>
    <t>Capacitación por parte de  Migración Colombia</t>
  </si>
  <si>
    <t>Correos y comunicaciones  informando el proceso para el reporte de invitados internacionales</t>
  </si>
  <si>
    <t>Ejecutivo grado 26</t>
  </si>
  <si>
    <t>Asistencia III</t>
  </si>
  <si>
    <t>Detectivo</t>
  </si>
  <si>
    <t>Número de sanciones generadas por Migración Colombia a la UTP</t>
  </si>
  <si>
    <t>Convocatorias  que establecen requisitos, condiciones y la evaluación por parte de un comité de selección.</t>
  </si>
  <si>
    <t>Profesional</t>
  </si>
  <si>
    <t>No.Estudiantes Postulados a Becas de Movilidad Academica  sin cumplimiento de Requisitos / No. Estudiantes Postulados a Becas de Movilidad</t>
  </si>
  <si>
    <t>Verificación de requisitos en  hojas de vida</t>
  </si>
  <si>
    <t>Verificación de cumplimiento de requisitos (evaluaciones externas, evaluación de desempeño, tiempo laborado y  cursos de capacitación)</t>
  </si>
  <si>
    <t>Verificación de hoja de vida en el aplicativo de recursos humano</t>
  </si>
  <si>
    <t xml:space="preserve">Técnico </t>
  </si>
  <si>
    <t># de cambios de categoría docente  sin cumplimiento de requisitos / Total de cambios de categorías realizados</t>
  </si>
  <si>
    <t xml:space="preserve">Verificar el cumplimiento de los requisitos exigidos en la Reglamentación externa e interna, realizando los procesos adecuadamente, con la colaboración de especialistas académicos. </t>
  </si>
  <si>
    <t>Revisión de los Actos Administrativos (Resolución de Rectoría) elaborados, de acuerdo con el estudio preliminar aprobado en Acta</t>
  </si>
  <si>
    <t>Verificación de los puntos aplicados a nómina o contratación vigente</t>
  </si>
  <si>
    <t>CIARP</t>
  </si>
  <si>
    <t>Prfesional Nómina</t>
  </si>
  <si>
    <t># de Puntos Asignados incorrectos / Total de Puntos Asignados</t>
  </si>
  <si>
    <t>Registro de las sesiones de acompañamiento a los programas académicos.
Informe de acompañamiento a los programas académicos</t>
  </si>
  <si>
    <t>Contratista</t>
  </si>
  <si>
    <t># de programas académicos con currículos actualizados/ Meta propuesta de programas académicos con currículos actualizados</t>
  </si>
  <si>
    <t>Seguimiento permanente a la fecha de vencimiento de todos los registros calificados de los programas académicos a través del SACES y del cuadro de Vicerrectoría Académica</t>
  </si>
  <si>
    <t>Recordar a través de memorando un año antes, la fecha de vencimiento de registro calificado al programa y a su respectiva facultad</t>
  </si>
  <si>
    <t>Brindar asesoria a los directores de programa sobre el procedimiento para la solicitud de renovación de registro calificado.</t>
  </si>
  <si>
    <t>Profesional Transitorio</t>
  </si>
  <si>
    <t># de programas con registro calificado vencido / programas activos en un año</t>
  </si>
  <si>
    <t>Recarga de Extintores , Control de temperatura,humedad y Verificación de sensores de humo</t>
  </si>
  <si>
    <t>Microfilmación y Digitalización</t>
  </si>
  <si>
    <t>Inventario documental</t>
  </si>
  <si>
    <t>Técnico Administrativo  Transitorio - Gestión de Servicios Institucionales</t>
  </si>
  <si>
    <t xml:space="preserve">Transitorio Administrativo III. Carlos Andrés Cabrera. </t>
  </si>
  <si>
    <t>Metros lineales de archivos histórico y central conservados únicamente en soporte papel</t>
  </si>
  <si>
    <t>635 Creciente</t>
  </si>
  <si>
    <t>Revisión de casos reportados en el ServiceDesk</t>
  </si>
  <si>
    <t>Profesional grado 15/ Contratista Coordinador de desarrollo</t>
  </si>
  <si>
    <t>Nro de Errores graves en aplicativos / Total de Errores en aplicativos reportados por semestre</t>
  </si>
  <si>
    <t>&lt;8%</t>
  </si>
  <si>
    <t>Elaboración de listados descentralizados por parte de las dependencias responsables</t>
  </si>
  <si>
    <t xml:space="preserve">Revisión de la configuración de las elecciones  y Auditoria por parte de Control Interno </t>
  </si>
  <si>
    <t xml:space="preserve">Pruebas de simulación de las votaciones </t>
  </si>
  <si>
    <t xml:space="preserve">Software Gestión del Talento Humano y Software Registro y Control </t>
  </si>
  <si>
    <t>Software de Votaciones</t>
  </si>
  <si>
    <t>Jefe de Gestión del Talento Humano y la directora Admisiones Resgistro y Control</t>
  </si>
  <si>
    <t xml:space="preserve">Jefe y profesional de  de Control Interno </t>
  </si>
  <si>
    <t>Ingeniero de sistemas asignado a las elecciones</t>
  </si>
  <si>
    <t xml:space="preserve">Número de impugnaciones electorales </t>
  </si>
  <si>
    <t>Publicación de Acuerdo de Consejo Superior y Académico así como Resoluciones Generales con anotación correspondiente sobre la vigencia o derogatoria de los actos administrativos en los cuales aplique los temas de vigencia</t>
  </si>
  <si>
    <t>Análisis y Revisión de los diferentes Estatutos de la Universidad para llevar a cabo un control de la vigencia o modificaciones surtidas</t>
  </si>
  <si>
    <t>Software UTP Portal</t>
  </si>
  <si>
    <t>Contrato prestación de servicios</t>
  </si>
  <si>
    <t>No. de procesos judiciales  por incumplimiento de normas</t>
  </si>
  <si>
    <t>Aplicación de los activos de información de acuerdo al Sistema de Seguridad de la Información</t>
  </si>
  <si>
    <t>Capacitación al personal calificado con el fin de generar conciencia sobre la importancia de la información.</t>
  </si>
  <si>
    <t>Planta ,Transitorio y Contratista</t>
  </si>
  <si>
    <t>No. De derechos que son  otorgados sin el cumplimiento de requisitos</t>
  </si>
  <si>
    <t xml:space="preserve">Sistema de gerencia del Plan de Desarrollo Insitucional </t>
  </si>
  <si>
    <t>Sistema de información para el PDI
(Calidad de información del reporte)</t>
  </si>
  <si>
    <t>Comité del Sistema de Gerencia del PDI</t>
  </si>
  <si>
    <t>SIGER</t>
  </si>
  <si>
    <t>Profesional Gerencia del Plan de Desarrollo Institucional</t>
  </si>
  <si>
    <t>Profesional Administración de la Información Estratégica</t>
  </si>
  <si>
    <t>Nivel cumplimiento del PDI en sus tres nivel</t>
  </si>
  <si>
    <t>Realización de Tips informativos acerca de temas de contratación e interventoría</t>
  </si>
  <si>
    <t>Designación de un profesional de seguimiento y control como apoyo a la interventoría y supervisión de proyectos (verificación de productos)</t>
  </si>
  <si>
    <t>Se realiza la socialización del Flujograma de contratación</t>
  </si>
  <si>
    <t>Proyectos ejecutados inadecuadamente /Total proyectos ejecutados</t>
  </si>
  <si>
    <t>Difusión de tips al interior de la Oficina acerca del tema contractual, de supervisión e interventoría</t>
  </si>
  <si>
    <t>Monitoreo de los cambios de las normas legales vigentes de la educación superior, que incidan en el reconocimiento como institución de alta calidad.</t>
  </si>
  <si>
    <t>Seguimiento al Plan de Mejoramiento Institucional</t>
  </si>
  <si>
    <t xml:space="preserve">Seguimiento a los planes de mejora de los programas académicos. </t>
  </si>
  <si>
    <t>Profesional Asesporía para la Planeación Académica</t>
  </si>
  <si>
    <t>Nivel cumplimiento del plan de acción del modelo metodológica de la autoevaluación institucional</t>
  </si>
  <si>
    <t>&gt;=1</t>
  </si>
  <si>
    <t>Se realiza medición de la capacida disponible del disco duro</t>
  </si>
  <si>
    <t>Se realizan copias de seguridad en la nube de manera periodicas</t>
  </si>
  <si>
    <t>Comandos</t>
  </si>
  <si>
    <t>Git Lab</t>
  </si>
  <si>
    <t xml:space="preserve">TRANISTORIO: DIRECTOR </t>
  </si>
  <si>
    <t>Instrumentos Archivisticos actualizados</t>
  </si>
  <si>
    <t>% disponible = informacion almacenad  / capacidad disco duro</t>
  </si>
  <si>
    <t>Bajar ifnormación del servidor a discos duros locales</t>
  </si>
  <si>
    <t>Se requiere adquirir disco duros adicionales</t>
  </si>
  <si>
    <t>Vicerrectoria Administrativa, Gestión Financiera, Univirtual</t>
  </si>
  <si>
    <t>Falta de seguimiento a las actuaciones procesales judiciales y/o Administrativas.</t>
  </si>
  <si>
    <t>Incumplimiento de las dependencias académicas o administrativas en la entrega de información para atender un requerimiento</t>
  </si>
  <si>
    <t>Cambio en la normatividad y procedimiento de reporte.</t>
  </si>
  <si>
    <t xml:space="preserve">Vencimiento de los términos establecidos en la Ley para dar respuesta oportuna a requerimientos judiciales, administrativos o de los entes de control. </t>
  </si>
  <si>
    <t>No dar respuesta oportuna a los requerimientos judiciales y/o administrativos,de los cuales tiene conocimiento la Oficina Jurídica.</t>
  </si>
  <si>
    <t>Apertura de procesos disciplinarios.
Investigaciones administrativa.
Investigaciones Fiscales.
Investigaciones Penales
Sanciones y/o multas impuestas a la institución o a sus funcionarios.</t>
  </si>
  <si>
    <t>Informes entregados posteriormente a las fechas requeridas por el ente de control o a la normatividad aplicable</t>
  </si>
  <si>
    <t>Los entes de control definen la periodicidad y forma en que se debe presentar y reportar la información, sin embargo, estos cambios externos generan cambios en la dinámica interna que afectan a diferentes procesos y fuentes de información para su oportuna respuesta.</t>
  </si>
  <si>
    <t>1.Otorgamiento de poder para representación Judicial y/o Administrativa.
2. Registro de actuaciones procesales en el aplicativo e-KOGUI y seguimiento a las mismas
3.Solicitud de informes trimestrales respecto de avances y estados de los procesos, en donde la Universidad actúa en calidad de demandante o demandada.</t>
  </si>
  <si>
    <t>Seguimiento al Plan de Acción de la Administración Estratégica</t>
  </si>
  <si>
    <t xml:space="preserve">1.  Verificacion aleatoria de la informacion contenida en los informes a presentar
2. Seguimiento a cumplimiento de los Instructivos para la rendición de la cuenta en el SIRECI
3. Validacion del informe SIRECI a presentar
</t>
  </si>
  <si>
    <t>TRANSITORIO ADMINISTRATIVO PROFESIONAL III</t>
  </si>
  <si>
    <t>Jefe de Control Interno
Profesional Transitorio
Profesionales Orden de Servicio
Auxiliar Administrativo</t>
  </si>
  <si>
    <t>No. De procesos con términos vencidos / total de procesos</t>
  </si>
  <si>
    <t>Cumplimiento del Indicador de AIE: Nivel de actualización de la información a nivel estratégico y táctico</t>
  </si>
  <si>
    <t>No. de informes que no son entregados oportunamente a CGR / Total de informes</t>
  </si>
  <si>
    <t>Omisión o retraso de respuesta por parte del funcionario encargado al interior de la Universidad</t>
  </si>
  <si>
    <t>Vencimiento de términos para la atención de Derechos de Petición y de las PQRS interpuesta por los ciudadanos</t>
  </si>
  <si>
    <t xml:space="preserve">No dar respuesta oportuna a un Derecho de Petición o PQRS dentro de los téminos establecidos en la Ley  </t>
  </si>
  <si>
    <t>Interposición de una acción de tutela
Acciones legales en contra de la Universidad
Falta disciplinaria.
Insatisfacción por parte del   ciudadano
Pérdida de imagen.</t>
  </si>
  <si>
    <t>Entidades externas que no suministran soportes o información requerida para dar respuesta.
Cambios en la reglamentación o normativa en el manejo de PQRS.</t>
  </si>
  <si>
    <t xml:space="preserve">Fallas en el aplicativo PQRS para dar respuesta al Ciudadano. </t>
  </si>
  <si>
    <t>Seguimiento por parte del funcionario encargado estableciendo dentro del calendar una alarma de aviso de la proximidad del vencimiento</t>
  </si>
  <si>
    <t>Aplicativo web PQRS</t>
  </si>
  <si>
    <t>Planta y Transitorio</t>
  </si>
  <si>
    <t>Funcionario encargado de la dependencia receptora</t>
  </si>
  <si>
    <t>Número de Acciones de Tutela o Demandas por la no atención de Derechos de Petición</t>
  </si>
  <si>
    <t>Actualización de las aplicaciones, servicios y sistemas operativos de los servidores</t>
  </si>
  <si>
    <t>Conexiones seguras para todos los servicios que se accedan a través de la red</t>
  </si>
  <si>
    <t>Equipos de seguridad (Firewall e IPS)</t>
  </si>
  <si>
    <t>Firewall Palo Aldto y IPS Tipping Point</t>
  </si>
  <si>
    <t>Profesional 2 Red de datos</t>
  </si>
  <si>
    <t>Total de intrusiones detectadas/Total de intentos de intrusión cada semestre</t>
  </si>
  <si>
    <t>No se presentaron caidas del canal de internet principal que afectaran el acceso a los sistemas de información alojados en los servidores del centro de datos institucional.</t>
  </si>
  <si>
    <t>Control funcionando correctamente</t>
  </si>
  <si>
    <t>RIESGO CONTROLADO</t>
  </si>
  <si>
    <t>Desconocimiento de la oferta de programas de la UTP.</t>
  </si>
  <si>
    <t xml:space="preserve">Tendencia de la población estudiantil a escoger  otras IES por ofrecer mejor calidad  </t>
  </si>
  <si>
    <t xml:space="preserve">Desconocimiento de los beneficios de cursar programas con acreditación de alta calidad. </t>
  </si>
  <si>
    <t xml:space="preserve">Oferta de programas con baja calidad académica </t>
  </si>
  <si>
    <t>Oferta y promoción continua  a través de los canales informativo institucionales</t>
  </si>
  <si>
    <t xml:space="preserve">Oferta y promoción continua a través de los canales informativo institucionales resaltando los beneficios de la acreditación institucional </t>
  </si>
  <si>
    <t xml:space="preserve">Contrato orden de servicio </t>
  </si>
  <si>
    <t>Mala imagen de los servicios ofrecidos os por la institución.</t>
  </si>
  <si>
    <t xml:space="preserve">Disminución de proyectos y servicios  de extensión en la Universidad Tecnológica de Pereira. </t>
  </si>
  <si>
    <t xml:space="preserve">Baja demanda de servicios de extensión en el sector externo a la Universidad Tecnológica de Pereira. </t>
  </si>
  <si>
    <t xml:space="preserve">Desfinanciación de la Institución por falta de recursos internos. 
Bajo posicionamiento de la institución a nivel local, regional, nacional e internacional. 
Incumplimiento en los indicadores. </t>
  </si>
  <si>
    <t xml:space="preserve">Falta de reglamentación y lineamientos claros en temas de extensión universitaria. </t>
  </si>
  <si>
    <t>Poca acertividad en la promoción, difusion y visibilidad de los servicios de extensión de la Universidad</t>
  </si>
  <si>
    <t>Seguimiento a las certificaciónes de cumplimiento y evaluaciones de los servicios  ofrecidos, y retroaliemtación a los responsables</t>
  </si>
  <si>
    <t>Seguimiento al registro de actividades de extensión universitaria</t>
  </si>
  <si>
    <t>Generación de herramientas de promoción y visibilidad de las actividades de extensión y las capacidades institucionales</t>
  </si>
  <si>
    <t xml:space="preserve">Actualización y creación de Tablas de Retención Documental atendiendo la creación de nuevas oficinas administrativas y programas académicos conforme a las solicitudes.                                 Revisar los cambios tecnológicos que puedan afectar las Series Documentales                                  Solicitar la contratación de personal de apoyo para al realización de labores operativas </t>
  </si>
  <si>
    <t>Lina Maria Valencia G.</t>
  </si>
  <si>
    <t xml:space="preserve">Conformación de la totalidad de series y subseries documentales manteniendo el control sobre su administración y soporte.                                                                                                                     Ajuste del Cuadro de Clasificación Documental.                                                                                        Proyección de los cambios dentro del Programa de Gestión Documental.                            </t>
  </si>
  <si>
    <t>Lina María Valencia G.</t>
  </si>
  <si>
    <t>Suspender servicios</t>
  </si>
  <si>
    <t>Univirtual
Univirtual
Vicerrectoría Académica</t>
  </si>
  <si>
    <t>Restaurar la información y habilitar de nuevo los servicios</t>
  </si>
  <si>
    <t xml:space="preserve">(No. PQRS sin responder en los tiempos establecidos en el año / total de PQRS  recibidas en el año)*100  </t>
  </si>
  <si>
    <t xml:space="preserve">Radicación de los Derechos de Petición por parte de Gestión Documental donde se establece fecha de recepción.
</t>
  </si>
  <si>
    <t>Seguimiento y alertas de vencimiento de las PQRS
Auditorías Internas al sistema PQRS.</t>
  </si>
  <si>
    <t>Contratista Auxiliar y Contratista Técnico Extensión universitaria</t>
  </si>
  <si>
    <t>Contratista Auxiliar Extensión universitaria</t>
  </si>
  <si>
    <t>Contratista Tecnico Extensión Universitaria</t>
  </si>
  <si>
    <t>Índice de variación de actividades de extensión: No de Actividades de Extensión por modalidades año 2020 / No de Actividades de Extensión por modalidades año 2019</t>
  </si>
  <si>
    <t xml:space="preserve">Grupos de Investigación sin reconocimiento por MinCiencias. </t>
  </si>
  <si>
    <t>Baja contribución de la universidad al análisis y la búsqueda de soluciones a los problemas de la sociedad.</t>
  </si>
  <si>
    <t>Restricciones para la movilidad nacional e internacional entrante y saliente</t>
  </si>
  <si>
    <t xml:space="preserve">Desfinanciación del presupuesto de la Universidad </t>
  </si>
  <si>
    <t>Programas de bienestar institucional que no generan impacto en la calidad de vida e inclusión de la comunidad universitaria</t>
  </si>
  <si>
    <t>Cambio de normatividad por parte de MinCiencias, relacionada al modelo de medición</t>
  </si>
  <si>
    <t xml:space="preserve">Falta de financiación externa o interna para el fortalecimiento de los Grupos de Investigación. </t>
  </si>
  <si>
    <t xml:space="preserve">Desactualización de procedimientos y reglamentación interna relacionada a los Grupos de Investigación. </t>
  </si>
  <si>
    <t>Grupos de Investigación que no cumplen con los estándares mínimos para lograr el reconocimiento de MinCiencias o en su defecto disminuyan su categoría.</t>
  </si>
  <si>
    <t xml:space="preserve">Pérdida de Acreditación Institucional y registros calificados. 
Incumplimiento de los indicadores institucionales. 
Disminución en la imagen y reconocimiento como universidad investigativa. 
</t>
  </si>
  <si>
    <t>Convocatorias periódicas para la financiación de proyectos de Grupos de Investigación y productos (Libros, artículos)</t>
  </si>
  <si>
    <t>Programa de Formación para los investigadores (Formulación de Proyectos, Redacción de Artículos, Cvlac, Gruplac)</t>
  </si>
  <si>
    <t xml:space="preserve">Acuerdo de Investigaciones y Resolución Reglamentaria. </t>
  </si>
  <si>
    <t xml:space="preserve">Profesional de Investigaciones </t>
  </si>
  <si>
    <t xml:space="preserve">No de Grupos de Investigación Reconocios por MinCiencias y categoría de cada grupo. </t>
  </si>
  <si>
    <t xml:space="preserve">114 Grupos </t>
  </si>
  <si>
    <t xml:space="preserve">Se esta realizando el acompañamiento a cada uno de los grupos de investigación, con el fin de que no pierdan su reconocimiento ante MinCiencias y que permita mejorar su clasificación. </t>
  </si>
  <si>
    <t>Bajo nivel de articulación entre los diferentes actores institucionales.</t>
  </si>
  <si>
    <t>Ausencia de liderazgo transformacional y de conocimiento frente a la dinámica institucional, regional, nacional e internacional.</t>
  </si>
  <si>
    <t>Bajos procesos de retroalimentación efectiva entre la universidad y el medio.</t>
  </si>
  <si>
    <t>Medio  Ambientales</t>
  </si>
  <si>
    <t>Cierre de fronteras nacionales e internacionales y definición de protocolos complejos derivados de la pandemia, que dificulten la movilidad fisica de la comunidad universitaria entrante y saliente.</t>
  </si>
  <si>
    <t xml:space="preserve">Desarrollo de la universidad descontextualizada de la realidad regional, nacional e internacional, con bajos nivel de articulación entre los diferentes actores institucionales, y sin procesos de retroalimentación efectiva entre la universidad y el medio, limitando su contribución a la comprensión y búsqueda de soluciones a problemas de la sociedad. </t>
  </si>
  <si>
    <t>*Baja incidencia en el medio.
*Desaprovechamiento de oportunidades de gestión de recursos.
*Pérdida de crédibilidad institucional.
*Comunidad Universitaria y egresados que no puede acceder a oportunidades académicas, de investigación y/o laborales.</t>
  </si>
  <si>
    <t>La pandemia y emergencia sanitaria que en la actualidad se está viviendo en el mundo, ha llevado a los gobiernos a tomar diferentes medidas de aislamiento como el cierre de fronteras nacionales e internacionales, cancelación de eventos y a la construcción de protocolos complejos, que podrían dificultar la movilidad fisica de la comunidad universitaria entrante y saliente</t>
  </si>
  <si>
    <t>*Incumplimiento de las metas que requieren de movilidad física nacional e internacional.
*No lograr que los programas académicos tengan contexto y reconocimiento nacional e internacional</t>
  </si>
  <si>
    <t>Seguimiento a los Planes operativos de los proyectos de gestión del contexto y visibilidad nacional e internacional</t>
  </si>
  <si>
    <t>Funcionaria enlace del Pilar de Gestión - OS 330/2020</t>
  </si>
  <si>
    <t>Cumplimiento de los proyectos de "Gestión de contexto y visibilidad nacional e internacional"</t>
  </si>
  <si>
    <t>*Cumplimiento del proyecto "P27. Cooperación y movilidad nacional e internacional".
*Programas académicos con visibilidad internacional = (# de Programas con contexto internacional (movilidad, modernización curricular, proyectos en red) / # total de programas de la universidad) x 100
*Programas académicos con visibilidad nacional
= (# de Programas con contexto nacional (movilidad, proyectos en red) / # total de programas de la universidad) x 100
*Estudiantes egresados con doble titulación (pregrado y posgrado) = Σ ( Estudiantes que hayan obtenido doble titulación pregrado y posgrado)</t>
  </si>
  <si>
    <t>Generación de un informe del análisis de la situación actual respecto a la posibilidad de cumplimiento de las metas planteadas y el contexto internacional. Éste será presentado en el Comité del Sistema de Gerencia del PDI.</t>
  </si>
  <si>
    <t>Seguimiento al Planes operativo de movilidad internacionalización.</t>
  </si>
  <si>
    <t>Reunión mensual del Pilar de Gestión</t>
  </si>
  <si>
    <t>Comité de Sistema de Gerencia del PDI.</t>
  </si>
  <si>
    <t>Jefe oficina relaciones internacionales</t>
  </si>
  <si>
    <t>Jefe oficina de planeación / Líder gerencia del PDI</t>
  </si>
  <si>
    <t xml:space="preserve">Directrices administrativas no soportadas en análisis financieros. </t>
  </si>
  <si>
    <t>Disminución en el recaudo de los recursos apropiados en el presupuesto de la Universidad aprobado por el Consejo Superior.</t>
  </si>
  <si>
    <t>Desfinanciación del presupuesto de la Universidad por la expedición de normas de entes internos (Consejo Superior, Consejo Académico) y externos (Gobierno y Congreso) que impactan directamente al presupuesto de gastos de la Universidad o por un menor recaudo que no permita garantizar los compromisos adquiridos</t>
  </si>
  <si>
    <t>Modificaciones presupuestales (Reducciones, traslados y  aplazamientos) que permitan atender prioritariamente los gastos de funcionamiento y las normas de Ley.
Déficit presupuestal contituido por los compromisos legalmente adquiridos que han surtido todo el trámite presupuestal, pero no hay recursos disponibles para su pago con cargo al presupuesto del año en que se originaron.</t>
  </si>
  <si>
    <t>Monitoreo al recaudo de ingresos que soporte el presupuesto aprobado por el Consejo Superior</t>
  </si>
  <si>
    <t>Monitoreo a la ejecución presupuestal de gastos aprobado por el Consejo Superior</t>
  </si>
  <si>
    <t>Líder de Gestión Contable</t>
  </si>
  <si>
    <t>Líder de Gestión de Presupuesto</t>
  </si>
  <si>
    <t xml:space="preserve">Equilibrio Financiero = Ingresos totales / Gastos Totales </t>
  </si>
  <si>
    <t>Desinformación y falta de interes de los usuarios en los programas y estrategias orientadas al Bienestar Institucional, la calidad de vida e inclusión en contextos universitarios.</t>
  </si>
  <si>
    <t>Perdida de alianzas y convenios orientados al Bienestar, la calidad de vida e inclusión.</t>
  </si>
  <si>
    <t>Las estrategias de acompañamiento bienestar, calidad de vida e inclusión no dan respuesta a las condiciones en las que llegan los estudiantes a la universidad.</t>
  </si>
  <si>
    <t>Comunidad Universitaria,  sin impacto a traves de los programas, estrategias y gestiones internas y externas orientadas al Bienestar Institucional, calidad de vida e inclusión.</t>
  </si>
  <si>
    <t xml:space="preserve">Deserción estudiantil 
Falta de credibilidad en los procesos  de la Vicerrectoría de Responsabilidad Social y Bienestar Universitario
Disminución en el cumplimiento de los indicadores del PDI </t>
  </si>
  <si>
    <t>Indicadores del PDI asociados a los procesos de Bienestar Institucional.</t>
  </si>
  <si>
    <t>Formalización de alianzas y convenios alrededor de  bienestar, calida de vida e inclusión.</t>
  </si>
  <si>
    <t>Plan estrategico de inclusión: numero de estrategias, procedimientos o gestiones enfocadas a la igualdad de oportunidades, garantia de derechos</t>
  </si>
  <si>
    <t>Planta/ transitorio/contratista</t>
  </si>
  <si>
    <t>Contratista
Contrato 5276</t>
  </si>
  <si>
    <t>Calidad de vida en contextos universitarios:  p-z*(sqrt(p*(1-p)/n))*(sqrt((N-n)/(N-1)).
p:proporción de personas que superan el nivel mínimo de calidad de vida para la muestra calculada.
N:Tamaño de la población.
n:Tamaño de la muestra n.
z: nivel de confianza del 95%.</t>
  </si>
  <si>
    <t xml:space="preserve">*  Estudiantes matriculados                              
</t>
  </si>
  <si>
    <t>Sistema de respaldo eléctrico
Canal de respaldo con diferente proveedor</t>
  </si>
  <si>
    <t>Monitoreo del estado del servicio</t>
  </si>
  <si>
    <t>Se han detectado 1'679.000 intentos de intrusión en lo que va del primer semestre, contra 0 intrusiones detectadas.</t>
  </si>
  <si>
    <t>Control aplicado parcialmente</t>
  </si>
  <si>
    <t>CONTINUA LA ACCIÓN ANTERIOR</t>
  </si>
  <si>
    <t xml:space="preserve">Hasta el 15 de Octubre se encontraron entre 3 y 4 caidas por ping, mostarndo un comportamiento estable en los servicios </t>
  </si>
  <si>
    <t>Con respecto al indicador, se cuenta con un avance del 60,63% representados en los siguientes componentes con sus respectivos avances.
•	Informes y reportes para entregar en la vigencia: 45%
•	Informes del observatorio del contexto interno y externo: 83,33%
•	Estado reporte de indicadores del PDI: 28,92%
•	Resultados auditorías de la información que se reporta a entes de control: 99,97%. 
El indicador tiene un cumplimiento satisfactorio a la fecha de corte.</t>
  </si>
  <si>
    <t xml:space="preserve">El indicador debe ser medido anualmente en su conjunto y la meta es cumplir al 100% con los informes requeridos a traves del SIRECI. Por lo tanto la medicion se ajusta a la programacion de entrega de informes y no genera alerta de materializacion de riesgos
En total la Oficina debe entregar en la vigencia 15 informes asi:
Plan de mejora: 2 informes (1 en febrero - 1 en julio)
Rendicion anual de cuenta: (1  en marzo)
Gestion contractual: 12 (uno cada mes)
Hasta ahora se han cumplido oportunamente con 7 informes, asi:
Plan de mejora: 4 (se envio en enero, abril, julio - suscripcion julio)
Rendicion de la cuenta: 1 (se envio en marzo)
Gestion Contractual: 9 (se envio enero a septiembre)
</t>
  </si>
  <si>
    <t>No se tienen dificultades, sin embargo, se debe continuar con el monitoreo del cambio de normatividad.</t>
  </si>
  <si>
    <t>Aunque el control ha funcionado, es un control manual que es propenso a que se genere errores.
No se presentan limitaciones, se tienen actualizados los instructivos, aunque la resolucion que reglamenta el ejercio fue modificada por la Resolucion 042 de 2020, que incremento el numero de informes a reportar por el SIRECI.
Se realiza la validacion conforme a las instrucciones del aplicativo SIRECI.</t>
  </si>
  <si>
    <t>No se han presentado casos de entrega de informacion a personas no autorizadas.</t>
  </si>
  <si>
    <t>Los contratos mantienen la clausula de confidencialidad.</t>
  </si>
  <si>
    <t>Se proyectaron 4 calendarios generales, 2 para ceremonia de grados y 1 para inscripciones segundo semestre de 2020.
Por la condición de contingencia COVID 19, se necesario modificar el calendario general para el primer semestre de 2020 y el de inscripciones para el segundo semestre de 2020
El calendario general para el 20201 presento 5 modificaciones, el calendario general para el 20202 a la fecha ha presentado 2 modificaciones, el Calendario de inscripciones 20202 tuvo 4 modificaciones y se han proyectado 3 calendarios para ceremonias generales de graduación sin modificaciones.</t>
  </si>
  <si>
    <t>Los calendarios fueron revisados y aprobados por el Consejo Académico para el caso del General y por el Vicerrector Académico para el calendarios de inscripciones
02-145-145 (11/05/2020) Modificación Calendario Académico, 02-125-151 (21/05/2020) Modificación calendario de inscripciones y 02-125-146 (12/05/2020) Se informa el calendario de grados para el 23 de julio .</t>
  </si>
  <si>
    <t>Los calendarios se encuentran publicados en la página web https://www.utp.edu.co/registro/27/calendario-academico y fueron enviados con memorando a los directores de programa</t>
  </si>
  <si>
    <t>Las condiciones de extensión de la cuarentena retraso la propuesta de aprobación del calendario académico y las medidas a tomar para la admisión de los inscritos
Se establecio un cuadro control para los calendarios  General - Inscripciones y Grados https://docs.google.com/spreadsheets/d/1eDvGSDoFq9JOFq8fNqrD1ciD9FX-7OcU/edit#gid=1333129847
Con el apoyo de la oficina de comunicaciones se esta trabajando en la manera didactica de publicar los calendarios generales a la comunidad universitaria.</t>
  </si>
  <si>
    <t>No se han presentado casos de investigacion hacia el personal de la Oficina de Control Interno en el periodo reportado</t>
  </si>
  <si>
    <t>El Manual de auditoria fue adoptado formalmente mediante resolucion No. 5401 de 2020. 1115-MAU-01 - Manual de Auditoría Control Interno V2 17-07-2020</t>
  </si>
  <si>
    <t xml:space="preserve">Los procedimientos, fueron actualizados en el marco del Manual de Auditorias: 1115-CIG-09 - Administración de las auditorias de control interno V6 15-09-2020 </t>
  </si>
  <si>
    <t xml:space="preserve">La comunidad univesitaria está solicitando apoyo y/o reportando con mayor oportunidad las visitas internacionales lo cual permite planearla y solicitar a los internacionales las acciones pertinentes al ingreso al país ante las autoridades migratorias. 
</t>
  </si>
  <si>
    <t xml:space="preserve">Las convocatorias que se han realizado son públicas y se ha seguido el trámite establecido en el procedimiento para la selección de los candidatos por postular. </t>
  </si>
  <si>
    <t xml:space="preserve">Es importante mencionar que  con la situación actual del COVID 19, el campus se encuentra  habilitado solo para casos excepcionales, por lo tanto las actividades académicas  y  los encuentros con invitados internacionales, se han realizado de manera virtual a través de las diferentes plataformas como Zoom, Google Meet, etc. </t>
  </si>
  <si>
    <t xml:space="preserve">La Oficina de Relaciones Internacionales presta a la comunidad universitaria (docentes y administrativos) cotidianamente asesoría telefónica, presencial y por correro electrónico, en relación con los temas migratorios. La dificultad  se puede presentar  cuando las Facultades  no informen  la presencia de invitados internacionales. </t>
  </si>
  <si>
    <t xml:space="preserve">No hemos tenido dificultades </t>
  </si>
  <si>
    <t>No se han presentado casos</t>
  </si>
  <si>
    <t>Toma mucho tiempo la revisión de Hojas de vida, ya que se debe efectuar desde las diferentes plataformas habilitadas y la hoja de vida física</t>
  </si>
  <si>
    <t>Ninguna</t>
  </si>
  <si>
    <t>Demoras en revisión de la nueva plataforma</t>
  </si>
  <si>
    <t>No se ha presentado ninguna situación por malan asignación de puntos</t>
  </si>
  <si>
    <t>De los 111 programas activos de pregrado y posgrado, se tiene como meta al 2020 el 10% de los programas con currículos renovados (9 programas).
A la fecha 9 de 9 programas han actualizado sus currículos de acuerdo con el PEI, la política académica curricular y las Orientaciones institucionales para la renovación curricular, lo que representa el 100% de avance.</t>
  </si>
  <si>
    <t>odos los programas deben actualizar los currículos a las luz del nuevo PEI y las Orienrtaciones institucionales para la renovación curricular. Sin embargo, el proceso de actualización de las propuestas curriculares depende de la dinámica de cada programa, los comités curriculares y, el  acompañamiento que sea requerido por cada uno al equipo de la Vicerrectoría Académica.</t>
  </si>
  <si>
    <t>Los controles establecidos han funcionado,hasta la fecha no se ha perdido ningun registro calificado correspondiente a los programas académicos de la institución..</t>
  </si>
  <si>
    <t>Ninguno, hasta ahora exitosa aplicación</t>
  </si>
  <si>
    <t>Debido al procedimiento de Recepción de transferencias primarias aumenta aumennta la cantidad de información almacenada en los Archivos Central e Histórico</t>
  </si>
  <si>
    <t>Debido a la emergencia sanitaria no se pudo realizar la actividad contemplada en el Plan de Acción.</t>
  </si>
  <si>
    <t>Se revisaron las solicitudes realizadas en el Service Desk y encontraron que errores reportados fueron 49 de los cuales solo 3  fueron graves.</t>
  </si>
  <si>
    <t>NO hay problemas o limitantes al aplicar el control establecido</t>
  </si>
  <si>
    <t>En los resultados de las elecciones a cargo de la Secretaria General no se han presentado irregularidades, ni impuganaciones (Ver listado anexo de elecciones que estan a cargo de la Secretaria General)</t>
  </si>
  <si>
    <t>La elaboracion de los listados por parte de las dependencias responsables fueron los adecuados</t>
  </si>
  <si>
    <t>El control fue efectivo</t>
  </si>
  <si>
    <t>No hubo inconveniernte en la simulacion</t>
  </si>
  <si>
    <t>No se presento nunguna accion de tutela o Demanda por no responder a tiempo   derechos de peticion que fueran responsabilidad de la Secretaria General</t>
  </si>
  <si>
    <t>Se ha recibido en el periodo 369 PQRS, todos los casos fueron contestados a los usiarios dentro de los témirnos de ley.</t>
  </si>
  <si>
    <t>Se elaboró el informe semestral de acuerdo con lo establecido en el instructivo de PQRS y se han tendido en cuenta las diferentes recomendaciones y llevado a cabo los planes de mejoramiento establecidos.</t>
  </si>
  <si>
    <t>Se han aplicado las normas vigentes a la Universidad</t>
  </si>
  <si>
    <t>No se han otorgado derechos sin el cumplimiento de los requisitos previstos  por la Universidad, ni se han tomado  decisiones que favorezcan a los solicitantes sin el rigor de los trámites dispuestos en la Universidad</t>
  </si>
  <si>
    <t>A los Activos de información se les aplica el Sistema de Seguridad de la Informacion vigente</t>
  </si>
  <si>
    <t>Se participó en la brigada progamada por Gestión de Calidad</t>
  </si>
  <si>
    <t>No se regisyra información diligenciada</t>
  </si>
  <si>
    <t xml:space="preserve">Con corte al 31 de agosto del 2020 el Plan de Desarrollo Institucional cuenta con un avance de cumplimiento del  70.68% en sus tres niveles de gestión, lo cual representa uan ejecución adecuada, este resultado se da a  la luz del avance en sus niveles así:
Pilares de gestión: 73.61%
Programas: 71.75%
Proyectos :  67.68%
Con corte a la fecha de reporte se cuenta con un avance satisfactorio acorde al parametro de cumplimiento. </t>
  </si>
  <si>
    <t>N.a</t>
  </si>
  <si>
    <t>Garantizar que las sesiones del comité del sistema de gerencia se realicen en los periodos establecidos</t>
  </si>
  <si>
    <t xml:space="preserve">En cuanto a la ejecución de los contratos 2020, y proyectos especiales, se cuenta con una ejecución adecuada de los mismos. 
Sin embargo en la auditoria de CGR se dejaron 8 hallazgos frente a la ejecución de los contratos de obra ,  identificando que se deben fortalecer los proceso de supervisión </t>
  </si>
  <si>
    <t xml:space="preserve">Teniendo en cuenta la contigencia del COVID 19, se definió para este semestre un isntructivo de contratación virtual al interior de la oficina </t>
  </si>
  <si>
    <t>N.A</t>
  </si>
  <si>
    <t xml:space="preserve">Se han venido realizando ly socializando al interior de la oficina de Planeación los Tips informativos
Se cuenta con un profesional desigando para realizar el seguimiento y control como apoyo a la interventoría y supervisión en la verificación de informes, generación de alertas
 Teniendo en cuenta la contigencia del COVID 19, se definió para este semestre un instructivo de contratación virtual al interio
</t>
  </si>
  <si>
    <t>REQUIERE NUEVA ACCIÓN</t>
  </si>
  <si>
    <t xml:space="preserve">En consonancia con el cronograma del Plan de acción establecido para la ruta del proceso de Autoevaluación Instituconal con fines de Renovación de la Acreditación, se han cumplido con la consolidación del Informe Final de Autoevaluación, el cual se encuentra radicado en el Ministrrio de Educación Nacional y el Consejo Nacionla de Acreditación, esperando el nombramiento de los pares Académicos externos que realizarán la visita de evaluación. 
</t>
  </si>
  <si>
    <t xml:space="preserve">De acuerdo a las circunstancias actuales, el contexto normativo está siendo monitoreado permenentemente, revisando y evaluando constantemente,  los impactos en los cambios normativos. </t>
  </si>
  <si>
    <t xml:space="preserve">Se tiene el nuevo Plan de Mejoramineto Institucional, articulado al Plan de Desarrollo Institucional 2020-2028, y el esquema de seguimiento alineado al Comité de Sistema de Gerencia del PDI y de la Autoevaluación Institucional. </t>
  </si>
  <si>
    <t xml:space="preserve">Respecto al análisis para la mejora del control existente, se tiene un proceso de articulación con la Vicerrectoría Académica de manera que se establezca una estrategia conjunta para abordar los Planes de Mejoramiento de programas. </t>
  </si>
  <si>
    <t>Actualmente está pendiende la actualización de la mayoria de instrumentos archivisticos. Lo anterior por los inconvenientes que presenta el Acuerdo 14 de 2014, último acuerdo de estructura orgánica, insumo principal para la actualización de dichos instrumentos.</t>
  </si>
  <si>
    <t>Actualización Inventario documental</t>
  </si>
  <si>
    <t>Actualización Plan Institucional de Archivos PINAR</t>
  </si>
  <si>
    <t xml:space="preserve">Profesional I. Lina Maria Valencia Transitorio Administrativo III. Carlos Andrés Cabrera. </t>
  </si>
  <si>
    <t>Actualizar el inventario documental en un 100% con el fin de conocer la totalidad de la información conservada en el Archivo Central</t>
  </si>
  <si>
    <t>Actualizar el PINAR alineado con el PDI identificando y valorando los aspectos críticos y las acciones que se deben llevar a cabo para administrar de forma estratégica el Archivo Institucional.</t>
  </si>
  <si>
    <t>Proyectar la contratación de personal de apoyo para la realización de labores operativas en la oficina, con el fin de dedicar mayor esfuerzo con el personal de experiencia para actualizar los instrumentos archivísticos.</t>
  </si>
  <si>
    <t>Debido a la falta de personal capacitado para realizar está actividad no sé había podido cumplir en el tiempo establecido. La contingencia creada porel COVID-19 ha permitido que está tarea pueda cumplirse para la presente vigencia</t>
  </si>
  <si>
    <t>La actualización del Inventario Documental debe realizarse anualmente, para la presente vigencia dicho proceso estaba suspendido por motivo de la contingencia pero se reinició a partir del 5 de agosto, con un avance del 40% para este momento.</t>
  </si>
  <si>
    <t>Teniendo en cuenta que el PINAR debe ir alineado con el PDI, se determinó que el mismo se actualizará en el último trimestre de la presente vigencia.</t>
  </si>
  <si>
    <t>Por motivos de la contingencia dicho apoyo no se solicitará para la presente vigencia, sin embargo, para el presupuesto 2021 se contempló la solicitud del personal de apoyo, para destinar al personal con experiencia de la Oficina en la actualización de los Instrumentos Archivísticos</t>
  </si>
  <si>
    <t>Aunque de que se ha reubicado la información en discos externos, el disco duro del servidor ya se encuentra en su limite y esto debido al constante crecimiento de los procesos de formación que se adelantan</t>
  </si>
  <si>
    <t>Semanalmente se ingresa al servidor, se valida el espacio disponible, y se realice eliminación de logs e información no últi, sin embargo esta infromación borrada no es suficiente en comparación con el crecimiento</t>
  </si>
  <si>
    <t>Dado que el tamaño de la información tiene un crecimiento exponencial ya no se disponen de ubicaciones para nueva información</t>
  </si>
  <si>
    <t>Se reubica información en otros espacios de almacenamiento, con la instalación de los DD se supera el riesgo.</t>
  </si>
  <si>
    <t>Instalaciíón de DD: Campus Univirtual al 23 %,, Desarrollo al 15 %</t>
  </si>
  <si>
    <t>Se estan haciendo backups periódicamente y son ubicados en tres alojamientos diferentes como lo son: el servidor, disco duro portatil y el drive de univirtual.</t>
  </si>
  <si>
    <t>Con el aumento del espacio en los discos duros, se reducen drásticamente los problemas de almacenamiento y capacidad de los recursos de univirtual.</t>
  </si>
  <si>
    <t xml:space="preserve">No satisfacer la demanda estudiantil. Pérdidad de imagen. Afectación d elos indicadores . Disminución por recursos. </t>
  </si>
  <si>
    <t xml:space="preserve">El reporte del total de estudiantes matriculados para el segundo semestre 2020 - 2 es de 16.333 estudiantes, logrando la meta  trazada en este caso con miras a mantener el riesgo controlado en cuanto a  la tendencia a disminuir la demanda  en los programas académicos </t>
  </si>
  <si>
    <t xml:space="preserve">Se realiza constantemente actualización en l página web de la Universidad de la oferta de programas académicos; se emite publicidad radial por la emisora de la Universidad. </t>
  </si>
  <si>
    <t>Se han implementado todas las medidas de control con el fin de analizar el comportamiento del riesgo definido, sin embargo por la emergencia nacional decretada por el COVID 19 se considera que es un año atipico y que dicha problemática mundial tendra un efecto negativo en la ejecución de actividades de extensión universitaria
Por otra parte desde la VIIE se ha promovido la ejecución de actividades de manera virtual y se espera realizar un evento virtual para visibilizar las capacidades institucionales</t>
  </si>
  <si>
    <t xml:space="preserve">Actualmente, la Universidad Tecnológica de Pereira cuenta con 114 grupos de investigación reconocidos por MinCiencias, la próxima convocatoria de medición será publicada finalizando la presente vigencia, por lo que no habrá cambios significativos en el resultado hasta el próximo año. </t>
  </si>
  <si>
    <t>Se debe dar continuidad al control propuesto</t>
  </si>
  <si>
    <t xml:space="preserve">Disminución de presuesto para financiar un número representantivo de proyectos de investigación, libros o artículos. </t>
  </si>
  <si>
    <t xml:space="preserve">Financiación para el programa de formación. </t>
  </si>
  <si>
    <t xml:space="preserve">Implementación de lo establecido en el Acuerdo y la Resolución de Investigaciones. </t>
  </si>
  <si>
    <t xml:space="preserve">Las convocatorias internas se encuentran en proceso de revisión de requisitos mínimos y proceso de evaluación por pares externos. (https://www.utp.edu.co/vicerrectoria/investigaciones/informacion-convocatorias-internas.html) 
Se han realizado varios programas de formación: “Preparación para la certificación Internacional PMP® del Project Management Institute PMI®” Área de Infraestructura, Tecnología Productividad y Ambiente” - Curso On Line dictado por la Pontificia Universidad Javeriana – 2020 – 40 horas, Curso formulación de proyectos y gestión tecnológica de resultados con enfoque hacia la productividad y sostenibilidad.  dictado por la Universidad EIA – 2020 – 22 horas, FORMULACIÓN DE PROYECTOS DE INVESTIGACIÓN Dictado por la Escuela Superior Politécnica del Litoral. – 2020 – 8 horas,  ESCRITURA DE ARTÍCULOS CIENTÍFICOS Dictado por la Escuela Superior Politécnica del Litoral. – 2020 – 8 horas, https://www.utp.edu.co/vicerrectoria/investigaciones/informacion-convocatorias-internas.html
Esta acción se realiza de manera períodica. </t>
  </si>
  <si>
    <t>*Cumplimiento del proyecto "P27. Cooperación y movilidad nacional e internacional": 84.34%
*Programas académicos con visibilidad internacional: 81,82%
*Programas académicos con visibilidad nacional: 72,73% 
*Estudiantes egresados con doble titulación (pregrado y posgrado) = 100%
Los indicadores tienen un avance esperado para la fecha del corte del reporte</t>
  </si>
  <si>
    <t>No se han presentaco dificultades o limitantes</t>
  </si>
  <si>
    <t>Se realiza el seguimiento al plan operativo mediante el reporte en el SIGER acorde a la periodicidad definida en el Sistema de gerencia del PDI
El primer martes de cada mes se lleva a cabo reunión con todo el equipo de trabajo del Pilar de gestión deonde se hace un seguimiento al avance en la ejecución de los diferentes programas, proyectos y planes operativos.
Cada cuatrimestre se lleva a cabo reunión del comité de sistema de gerencia del  PDI, donde se revisa el avance en el cumplimiento del PDI</t>
  </si>
  <si>
    <t>El indicador de equilibrio financiero presenta un resultado del 0.78, lo que indica que el recaudo de ingresos no soporta el 100% de los compromisos adquiridos a la fecha, lo cual es normal en atención a que aquí están los compromisos de toda la vigencia correspondiente a la contratación del personal de planta, personal transitorio, prestación de servicio de apoyo en las dependencia académicas y administrativas y también los compromisos del I semestre relacionados con la contratación de monitores y catedráticos.
No obstante, vale la pena aclarar que con el recaudo de ingresos de lo corrido del año si se cubre el 100% de los pagos de los compromisos mencionados por valor de $71.620.259.236,43</t>
  </si>
  <si>
    <t>Los controles implementados han permitido mantener un control y generar las alertas correspondientes para el manejo presupuestal.</t>
  </si>
  <si>
    <t xml:space="preserve">Medición con corte del mes de agosto de 2020 conforme al reporte del PDI: Este resultado es parcial debido a que la totalidad de la muestra aún no ha dado respuesta al formulario. De acuerdo con los resultados obtenidos se evidencia que el 64.93% de los estudiantes cuentan con una calidad de vida superior a la calidad de vida mínima aceptable. Sin embargo, se recomienda hacer un ajuste a dicha calidad de vida mínima de acuerdo con el formulario adaptado a la situación actual de la emergencia sanitaria COVID-19.
Número de alianzas y convenios alrededor del bienetar, calidad de vida: 19.
Numero de estrategias para la inclusión: 9
</t>
  </si>
  <si>
    <t>Se ha visto afectado el avance de los indicadores a causa del COVID-19.</t>
  </si>
  <si>
    <t>Se pueder ver afectado las gestiones de alianzas y convenios a causa del COVID-19.</t>
  </si>
  <si>
    <t>Se pueder ver afectado el plan estrategico de inclusión a causa del COVID-19.</t>
  </si>
  <si>
    <t>Los proyectos del Pilar de gestión tienen un avance esperado para la fecha del corte del reporte</t>
  </si>
  <si>
    <t xml:space="preserve"> 84.34%
81,82%
72,73%
100%</t>
  </si>
  <si>
    <t>No se registra información diligenciada</t>
  </si>
  <si>
    <t>No se presentaron procesos con términos vencidos.</t>
  </si>
  <si>
    <t>No se ha evidenciado presentaciones extemporáneas en la contratación.</t>
  </si>
  <si>
    <t>No se ha presentado ninguna dificultad en la aplicación del control.</t>
  </si>
  <si>
    <t>La Oficina Jurídica está en socialización del nuevo aplicativo de contratación en las dependencias, con el fin de facilitar su implementación.</t>
  </si>
  <si>
    <t>En la medida que muchas dependencias no acogen  la directriz de acoger los plazos establecidos en la Oficina de Gestión de la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</si>
</sst>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8"/>
      <color rgb="FFFF0000"/>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sz val="8"/>
      <color rgb="FF000000"/>
      <name val="Calibri"/>
      <family val="2"/>
      <scheme val="minor"/>
    </font>
    <font>
      <b/>
      <sz val="7"/>
      <color rgb="FF000000"/>
      <name val="Calibri"/>
      <family val="2"/>
      <scheme val="minor"/>
    </font>
    <font>
      <sz val="7"/>
      <color rgb="FF000000"/>
      <name val="Calibri"/>
      <family val="2"/>
      <scheme val="minor"/>
    </font>
    <font>
      <b/>
      <sz val="11"/>
      <name val="Calibri"/>
      <family val="2"/>
      <scheme val="minor"/>
    </font>
    <font>
      <sz val="12"/>
      <name val="Calibri"/>
      <family val="2"/>
      <scheme val="minor"/>
    </font>
    <font>
      <sz val="8"/>
      <name val="Calibri"/>
      <family val="2"/>
    </font>
    <font>
      <sz val="9"/>
      <color rgb="FFFF0000"/>
      <name val="Calibri"/>
      <family val="2"/>
      <scheme val="minor"/>
    </font>
  </fonts>
  <fills count="17">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FF"/>
        <bgColor indexed="64"/>
      </patternFill>
    </fill>
    <fill>
      <patternFill patternType="solid">
        <fgColor rgb="FFFFFFFF"/>
        <bgColor rgb="FF000000"/>
      </patternFill>
    </fill>
  </fills>
  <borders count="6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9" fontId="7" fillId="0" borderId="0" applyFont="0" applyFill="0" applyBorder="0" applyAlignment="0" applyProtection="0"/>
    <xf numFmtId="0" fontId="5" fillId="0" borderId="0"/>
    <xf numFmtId="9" fontId="5" fillId="0" borderId="0" applyFont="0" applyFill="0" applyBorder="0" applyAlignment="0" applyProtection="0"/>
  </cellStyleXfs>
  <cellXfs count="593">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4"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5"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7" xfId="0" applyFont="1" applyBorder="1"/>
    <xf numFmtId="0" fontId="23" fillId="0" borderId="25" xfId="0" applyFont="1" applyBorder="1" applyAlignment="1">
      <alignment horizontal="center"/>
    </xf>
    <xf numFmtId="0" fontId="23" fillId="0" borderId="0" xfId="0" applyFont="1" applyBorder="1" applyAlignment="1">
      <alignment horizontal="center"/>
    </xf>
    <xf numFmtId="0" fontId="23" fillId="0" borderId="27"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4"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6" xfId="0" applyFont="1" applyFill="1" applyBorder="1" applyAlignment="1">
      <alignment horizontal="center" vertical="center" wrapText="1"/>
    </xf>
    <xf numFmtId="0" fontId="3" fillId="0" borderId="0" xfId="0" applyFont="1" applyFill="1" applyAlignment="1">
      <alignment horizontal="center" vertical="center" wrapText="1"/>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39"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3" fillId="2" borderId="14" xfId="0" applyFont="1" applyFill="1" applyBorder="1" applyAlignment="1" applyProtection="1">
      <alignment vertical="center" wrapText="1"/>
      <protection hidden="1"/>
    </xf>
    <xf numFmtId="0" fontId="6" fillId="2" borderId="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34" fillId="2" borderId="51"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0" borderId="3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5" xfId="0" applyFont="1" applyFill="1" applyBorder="1" applyAlignment="1">
      <alignment horizontal="center" vertical="center" wrapText="1"/>
    </xf>
    <xf numFmtId="0" fontId="15" fillId="0" borderId="33"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28" fillId="2" borderId="41"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39" fillId="8" borderId="33" xfId="0" applyFont="1" applyFill="1" applyBorder="1" applyAlignment="1">
      <alignment horizontal="center" vertical="center" wrapText="1"/>
    </xf>
    <xf numFmtId="0" fontId="39" fillId="4" borderId="46"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39" fillId="6" borderId="46" xfId="0" applyFont="1" applyFill="1" applyBorder="1" applyAlignment="1">
      <alignment horizontal="center" vertical="center" wrapText="1"/>
    </xf>
    <xf numFmtId="0" fontId="39" fillId="14" borderId="34" xfId="0" applyFont="1" applyFill="1" applyBorder="1" applyAlignment="1">
      <alignment horizontal="center" vertical="center" wrapText="1"/>
    </xf>
    <xf numFmtId="0" fontId="39" fillId="7" borderId="34"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40" fillId="10" borderId="0" xfId="0" applyFont="1" applyFill="1" applyAlignment="1">
      <alignment horizontal="center" vertical="center" wrapText="1"/>
    </xf>
    <xf numFmtId="0" fontId="40" fillId="0" borderId="0" xfId="0" applyFont="1"/>
    <xf numFmtId="14" fontId="21" fillId="2" borderId="14"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8" fillId="10" borderId="0" xfId="0" applyFont="1" applyFill="1" applyBorder="1" applyAlignment="1">
      <alignment horizontal="center" vertical="center" wrapText="1"/>
    </xf>
    <xf numFmtId="0" fontId="37"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 fillId="2"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2" fillId="0" borderId="54" xfId="0" applyFont="1" applyBorder="1" applyAlignment="1">
      <alignment horizontal="center" vertical="center" wrapText="1"/>
    </xf>
    <xf numFmtId="0" fontId="42" fillId="0" borderId="55" xfId="0" applyFont="1" applyBorder="1" applyAlignment="1">
      <alignment horizontal="center" vertical="center" wrapText="1"/>
    </xf>
    <xf numFmtId="14" fontId="43" fillId="0" borderId="56" xfId="0" applyNumberFormat="1" applyFont="1" applyBorder="1" applyAlignment="1">
      <alignment horizontal="center" vertical="center" wrapText="1"/>
    </xf>
    <xf numFmtId="0" fontId="44" fillId="0" borderId="54" xfId="0" applyFont="1" applyBorder="1" applyAlignment="1">
      <alignment horizontal="center" vertical="center" wrapText="1"/>
    </xf>
    <xf numFmtId="0" fontId="44" fillId="0" borderId="55" xfId="0" applyFont="1" applyBorder="1" applyAlignment="1">
      <alignment horizontal="center" vertical="center" wrapText="1"/>
    </xf>
    <xf numFmtId="14" fontId="45" fillId="0" borderId="56" xfId="0" applyNumberFormat="1" applyFont="1" applyBorder="1" applyAlignment="1">
      <alignment horizontal="center" vertical="center" wrapText="1"/>
    </xf>
    <xf numFmtId="0" fontId="44" fillId="0" borderId="57" xfId="0" applyFont="1" applyBorder="1" applyAlignment="1">
      <alignment horizontal="center" vertical="center" wrapText="1"/>
    </xf>
    <xf numFmtId="0" fontId="45" fillId="0" borderId="58" xfId="0" applyFont="1" applyBorder="1" applyAlignment="1">
      <alignment horizontal="center" vertical="center" wrapText="1"/>
    </xf>
    <xf numFmtId="0" fontId="27" fillId="0" borderId="0" xfId="0" applyFont="1" applyFill="1" applyBorder="1" applyAlignment="1" applyProtection="1">
      <alignment vertical="center"/>
    </xf>
    <xf numFmtId="0" fontId="42" fillId="0" borderId="59" xfId="0" applyFont="1" applyBorder="1" applyAlignment="1">
      <alignment horizontal="center" vertical="center" wrapText="1"/>
    </xf>
    <xf numFmtId="0" fontId="43" fillId="0" borderId="60" xfId="0" applyFont="1" applyBorder="1" applyAlignment="1">
      <alignment horizontal="center" vertical="center" wrapText="1"/>
    </xf>
    <xf numFmtId="0" fontId="5" fillId="2" borderId="61" xfId="0" applyFont="1" applyFill="1" applyBorder="1" applyAlignment="1">
      <alignment horizontal="center" vertical="center" wrapText="1"/>
    </xf>
    <xf numFmtId="0" fontId="30"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30" fillId="0" borderId="61" xfId="0" applyFont="1" applyBorder="1" applyAlignment="1">
      <alignment vertical="center" wrapText="1"/>
    </xf>
    <xf numFmtId="0" fontId="2" fillId="2" borderId="53"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1" fillId="10" borderId="19" xfId="0" applyFont="1" applyFill="1" applyBorder="1" applyAlignment="1" applyProtection="1">
      <alignment horizontal="center" vertical="center" wrapText="1"/>
    </xf>
    <xf numFmtId="0" fontId="21" fillId="10" borderId="13" xfId="0" applyFont="1" applyFill="1" applyBorder="1" applyAlignment="1" applyProtection="1">
      <alignment horizontal="center" vertical="center" wrapText="1"/>
    </xf>
    <xf numFmtId="0" fontId="16" fillId="9" borderId="18" xfId="0" applyFont="1" applyFill="1" applyBorder="1" applyAlignment="1" applyProtection="1">
      <alignment vertical="center" wrapText="1"/>
    </xf>
    <xf numFmtId="0" fontId="16" fillId="9" borderId="2" xfId="0" applyFont="1" applyFill="1" applyBorder="1" applyAlignment="1" applyProtection="1">
      <alignment vertical="center" wrapText="1"/>
    </xf>
    <xf numFmtId="0" fontId="36" fillId="2" borderId="44"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6" fillId="2" borderId="4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28" fillId="15" borderId="0"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0" fillId="0" borderId="2" xfId="0" applyBorder="1" applyAlignment="1">
      <alignment horizontal="justify" vertical="center" wrapText="1"/>
    </xf>
    <xf numFmtId="0" fontId="0" fillId="0" borderId="2" xfId="0" applyBorder="1" applyAlignment="1">
      <alignment horizontal="justify" vertical="center"/>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4"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24" fillId="2" borderId="0" xfId="0" applyFont="1" applyFill="1" applyBorder="1" applyAlignment="1" applyProtection="1">
      <alignment horizontal="center" vertical="center"/>
    </xf>
    <xf numFmtId="0" fontId="3" fillId="2" borderId="0" xfId="0" applyFont="1" applyFill="1" applyAlignment="1">
      <alignment horizontal="center" vertical="center" wrapText="1"/>
    </xf>
    <xf numFmtId="0" fontId="15" fillId="2" borderId="3" xfId="0" applyFont="1" applyFill="1" applyBorder="1" applyAlignment="1" applyProtection="1">
      <alignment horizontal="center" vertical="center" wrapText="1"/>
    </xf>
    <xf numFmtId="0" fontId="2" fillId="2" borderId="6" xfId="0" applyFont="1" applyFill="1" applyBorder="1" applyAlignment="1" applyProtection="1">
      <alignment vertical="center" wrapText="1"/>
    </xf>
    <xf numFmtId="0" fontId="44" fillId="0" borderId="59" xfId="0" applyFont="1" applyBorder="1" applyAlignment="1">
      <alignment horizontal="center" vertical="center" wrapText="1"/>
    </xf>
    <xf numFmtId="0" fontId="45" fillId="0" borderId="60" xfId="0" applyFont="1" applyBorder="1" applyAlignment="1">
      <alignment horizontal="center" vertical="center" wrapText="1"/>
    </xf>
    <xf numFmtId="0" fontId="16" fillId="9" borderId="2" xfId="0" applyFont="1" applyFill="1" applyBorder="1" applyAlignment="1" applyProtection="1">
      <alignment horizontal="center" vertical="center" wrapText="1"/>
    </xf>
    <xf numFmtId="0" fontId="17"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vertical="center" wrapText="1"/>
      <protection locked="0"/>
    </xf>
    <xf numFmtId="0" fontId="13" fillId="10" borderId="2" xfId="0" applyFont="1" applyFill="1" applyBorder="1" applyAlignment="1" applyProtection="1">
      <alignment horizontal="center" vertical="center" wrapText="1"/>
      <protection locked="0"/>
    </xf>
    <xf numFmtId="14" fontId="21" fillId="10" borderId="2" xfId="0" applyNumberFormat="1" applyFont="1" applyFill="1" applyBorder="1" applyAlignment="1" applyProtection="1">
      <alignment horizontal="center" vertical="center" wrapText="1"/>
      <protection locked="0"/>
    </xf>
    <xf numFmtId="0" fontId="15" fillId="2" borderId="14" xfId="0" applyFont="1" applyFill="1" applyBorder="1" applyAlignment="1" applyProtection="1">
      <alignment vertical="center" wrapText="1"/>
      <protection locked="0"/>
    </xf>
    <xf numFmtId="14" fontId="13" fillId="2" borderId="2" xfId="0" applyNumberFormat="1" applyFont="1" applyFill="1" applyBorder="1" applyAlignment="1" applyProtection="1">
      <alignment horizontal="center" vertical="center" wrapText="1"/>
      <protection locked="0"/>
    </xf>
    <xf numFmtId="0" fontId="17" fillId="2" borderId="2" xfId="0" applyFont="1" applyFill="1" applyBorder="1" applyAlignment="1" applyProtection="1">
      <alignment vertical="center" wrapText="1"/>
      <protection locked="0"/>
    </xf>
    <xf numFmtId="0" fontId="17" fillId="2" borderId="2" xfId="0" applyFont="1" applyFill="1" applyBorder="1" applyAlignment="1" applyProtection="1">
      <alignment horizontal="left" vertical="center" wrapText="1"/>
      <protection locked="0"/>
    </xf>
    <xf numFmtId="0" fontId="16" fillId="0" borderId="2" xfId="0" applyFont="1" applyBorder="1" applyAlignment="1" applyProtection="1">
      <alignment vertical="center" wrapText="1"/>
      <protection locked="0"/>
    </xf>
    <xf numFmtId="0" fontId="16" fillId="9" borderId="11" xfId="0" applyFont="1" applyFill="1" applyBorder="1" applyAlignment="1" applyProtection="1">
      <alignment horizontal="center" vertical="center" wrapText="1"/>
    </xf>
    <xf numFmtId="9" fontId="19" fillId="9" borderId="11" xfId="0" applyNumberFormat="1" applyFont="1" applyFill="1" applyBorder="1" applyAlignment="1" applyProtection="1">
      <alignment horizontal="center" vertical="center" wrapText="1"/>
    </xf>
    <xf numFmtId="0" fontId="19" fillId="9" borderId="11" xfId="0" applyFont="1" applyFill="1" applyBorder="1" applyAlignment="1" applyProtection="1">
      <alignment horizontal="center" vertical="center" wrapText="1"/>
    </xf>
    <xf numFmtId="0" fontId="19" fillId="9" borderId="11" xfId="0" applyFont="1" applyFill="1" applyBorder="1" applyAlignment="1" applyProtection="1">
      <alignment horizontal="center" vertical="center" wrapText="1"/>
      <protection hidden="1"/>
    </xf>
    <xf numFmtId="9" fontId="19" fillId="9" borderId="11" xfId="0" applyNumberFormat="1" applyFont="1" applyFill="1" applyBorder="1" applyAlignment="1" applyProtection="1">
      <alignment horizontal="center" vertical="center" wrapText="1"/>
      <protection hidden="1"/>
    </xf>
    <xf numFmtId="0" fontId="19" fillId="9" borderId="11" xfId="0" applyFont="1" applyFill="1" applyBorder="1" applyAlignment="1" applyProtection="1">
      <alignment vertical="center" wrapText="1"/>
      <protection hidden="1"/>
    </xf>
    <xf numFmtId="0" fontId="20" fillId="9" borderId="11" xfId="0" applyFont="1" applyFill="1" applyBorder="1" applyAlignment="1" applyProtection="1">
      <alignment horizontal="center" vertical="center" wrapText="1"/>
    </xf>
    <xf numFmtId="0" fontId="22" fillId="9" borderId="11" xfId="0" applyFont="1" applyFill="1" applyBorder="1" applyAlignment="1" applyProtection="1">
      <alignment horizontal="center" vertical="center" wrapText="1"/>
    </xf>
    <xf numFmtId="0" fontId="20" fillId="9" borderId="37" xfId="0" applyFont="1" applyFill="1" applyBorder="1" applyAlignment="1" applyProtection="1">
      <alignment horizontal="center" vertical="center" wrapText="1"/>
    </xf>
    <xf numFmtId="0" fontId="17" fillId="0" borderId="2" xfId="0" applyFont="1" applyBorder="1" applyAlignment="1" applyProtection="1">
      <alignment vertical="center" wrapText="1"/>
      <protection locked="0"/>
    </xf>
    <xf numFmtId="0" fontId="16" fillId="0" borderId="2" xfId="0" applyFont="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16" fillId="9" borderId="11"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locked="0" hidden="1"/>
    </xf>
    <xf numFmtId="0" fontId="13" fillId="2" borderId="14"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xf>
    <xf numFmtId="0" fontId="48" fillId="16" borderId="2" xfId="0" applyFont="1" applyFill="1" applyBorder="1" applyAlignment="1" applyProtection="1">
      <alignment horizontal="center" vertical="center" wrapText="1"/>
      <protection locked="0"/>
    </xf>
    <xf numFmtId="0" fontId="17" fillId="6" borderId="0" xfId="0" applyFont="1" applyFill="1" applyAlignment="1">
      <alignment horizontal="center" vertical="center" wrapText="1"/>
    </xf>
    <xf numFmtId="0" fontId="17" fillId="2" borderId="3"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15" fillId="2" borderId="33"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0" xfId="0" applyFont="1" applyFill="1" applyAlignment="1">
      <alignment horizontal="center" vertical="center"/>
    </xf>
    <xf numFmtId="0" fontId="15" fillId="0" borderId="0" xfId="0" applyFont="1" applyAlignment="1">
      <alignment vertical="center"/>
    </xf>
    <xf numFmtId="0" fontId="22" fillId="2" borderId="0" xfId="0" applyFont="1" applyFill="1" applyAlignment="1">
      <alignment horizontal="center" vertical="center" wrapText="1"/>
    </xf>
    <xf numFmtId="0" fontId="15" fillId="2" borderId="0" xfId="0" applyFont="1" applyFill="1" applyBorder="1" applyAlignment="1">
      <alignment horizontal="center" vertical="center" wrapText="1"/>
    </xf>
    <xf numFmtId="0" fontId="16" fillId="9" borderId="31" xfId="0" applyFont="1" applyFill="1" applyBorder="1" applyAlignment="1" applyProtection="1">
      <alignment horizontal="center" vertical="center" wrapText="1"/>
    </xf>
    <xf numFmtId="0" fontId="16" fillId="9" borderId="25" xfId="0" applyFont="1" applyFill="1" applyBorder="1" applyAlignment="1" applyProtection="1">
      <alignment horizontal="center" vertical="center" wrapText="1"/>
    </xf>
    <xf numFmtId="0" fontId="15" fillId="2" borderId="2" xfId="0" applyFont="1" applyFill="1" applyBorder="1" applyAlignment="1" applyProtection="1">
      <alignment vertical="center" wrapText="1"/>
    </xf>
    <xf numFmtId="0" fontId="15" fillId="2" borderId="2" xfId="0" applyFont="1" applyFill="1" applyBorder="1" applyAlignment="1" applyProtection="1">
      <alignment horizontal="center" vertical="top" wrapText="1"/>
    </xf>
    <xf numFmtId="0" fontId="13" fillId="10" borderId="2" xfId="0" applyFont="1" applyFill="1" applyBorder="1" applyAlignment="1" applyProtection="1">
      <alignment horizontal="center" vertical="center" wrapText="1"/>
    </xf>
    <xf numFmtId="0" fontId="19" fillId="2" borderId="2"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5" fillId="2" borderId="14" xfId="0" applyFont="1" applyFill="1" applyBorder="1" applyAlignment="1" applyProtection="1">
      <alignment horizontal="center" vertical="top" wrapText="1"/>
    </xf>
    <xf numFmtId="0" fontId="13" fillId="10" borderId="14" xfId="0" applyFont="1" applyFill="1" applyBorder="1" applyAlignment="1" applyProtection="1">
      <alignment horizontal="center" vertical="center" wrapText="1"/>
    </xf>
    <xf numFmtId="0" fontId="15" fillId="2" borderId="18" xfId="0" applyFont="1" applyFill="1" applyBorder="1" applyAlignment="1" applyProtection="1">
      <alignment vertical="center" wrapText="1"/>
    </xf>
    <xf numFmtId="0" fontId="15" fillId="2" borderId="18" xfId="0" applyFont="1" applyFill="1" applyBorder="1" applyAlignment="1" applyProtection="1">
      <alignment horizontal="center" vertical="top" wrapText="1"/>
    </xf>
    <xf numFmtId="0" fontId="13" fillId="10" borderId="18"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5" borderId="2" xfId="1" applyNumberFormat="1"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xf>
    <xf numFmtId="0" fontId="19" fillId="2" borderId="18" xfId="0" applyFont="1" applyFill="1" applyBorder="1" applyAlignment="1" applyProtection="1">
      <alignment vertical="center" wrapText="1"/>
    </xf>
    <xf numFmtId="0" fontId="13" fillId="2" borderId="1"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3" fillId="5" borderId="2" xfId="2" applyFont="1" applyFill="1" applyBorder="1" applyAlignment="1" applyProtection="1">
      <alignment horizontal="center" vertical="center" wrapText="1"/>
      <protection locked="0"/>
    </xf>
    <xf numFmtId="0" fontId="15" fillId="5" borderId="18" xfId="1" applyNumberFormat="1" applyFont="1" applyFill="1" applyBorder="1" applyAlignment="1" applyProtection="1">
      <alignment horizontal="center" vertical="center" wrapText="1"/>
      <protection locked="0"/>
    </xf>
    <xf numFmtId="0" fontId="15" fillId="5" borderId="18" xfId="0" applyFont="1" applyFill="1" applyBorder="1" applyAlignment="1" applyProtection="1">
      <alignment vertical="center" wrapText="1"/>
      <protection locked="0"/>
    </xf>
    <xf numFmtId="0" fontId="13" fillId="5" borderId="2"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6" fillId="9" borderId="11" xfId="0" applyFont="1" applyFill="1" applyBorder="1" applyAlignment="1" applyProtection="1">
      <alignment horizontal="center" vertical="center" wrapText="1"/>
    </xf>
    <xf numFmtId="0" fontId="22" fillId="2" borderId="3" xfId="0" applyFont="1" applyFill="1" applyBorder="1" applyAlignment="1" applyProtection="1">
      <alignment vertical="center" wrapText="1"/>
    </xf>
    <xf numFmtId="0" fontId="16" fillId="2" borderId="0" xfId="0" applyFont="1" applyFill="1" applyAlignment="1">
      <alignment horizontal="center" vertical="center" wrapText="1"/>
    </xf>
    <xf numFmtId="0" fontId="13" fillId="2" borderId="2" xfId="0" applyFont="1" applyFill="1" applyBorder="1" applyAlignment="1" applyProtection="1">
      <alignment horizontal="center" vertical="center" wrapText="1"/>
      <protection locked="0" hidden="1"/>
    </xf>
    <xf numFmtId="0" fontId="13" fillId="2" borderId="14"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9" fontId="16" fillId="0" borderId="11" xfId="0" applyNumberFormat="1" applyFont="1" applyBorder="1" applyAlignment="1" applyProtection="1">
      <alignment horizontal="center" vertical="center" wrapText="1"/>
      <protection locked="0"/>
    </xf>
    <xf numFmtId="9" fontId="16" fillId="10" borderId="2" xfId="0" applyNumberFormat="1" applyFont="1" applyFill="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2"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9" fontId="17" fillId="0" borderId="2" xfId="0" applyNumberFormat="1" applyFont="1" applyBorder="1" applyAlignment="1" applyProtection="1">
      <alignment horizontal="center" vertical="center" wrapText="1"/>
      <protection locked="0"/>
    </xf>
    <xf numFmtId="0" fontId="34" fillId="2" borderId="47"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19" xfId="0" applyFont="1" applyFill="1" applyBorder="1" applyAlignment="1">
      <alignment horizontal="center" vertical="center" wrapText="1"/>
    </xf>
    <xf numFmtId="14" fontId="27" fillId="0" borderId="8" xfId="0" applyNumberFormat="1" applyFont="1" applyFill="1" applyBorder="1" applyAlignment="1" applyProtection="1">
      <alignment horizontal="center" vertical="center"/>
    </xf>
    <xf numFmtId="14" fontId="27" fillId="0" borderId="3" xfId="0" applyNumberFormat="1" applyFont="1" applyFill="1" applyBorder="1" applyAlignment="1" applyProtection="1">
      <alignment horizontal="center" vertical="center"/>
    </xf>
    <xf numFmtId="14" fontId="27" fillId="0" borderId="23"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46" fillId="9" borderId="47" xfId="0" applyFont="1" applyFill="1" applyBorder="1" applyAlignment="1" applyProtection="1">
      <alignment horizontal="center" vertical="center" wrapText="1"/>
    </xf>
    <xf numFmtId="0" fontId="46" fillId="9" borderId="18"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6" fillId="9" borderId="11" xfId="0" applyFont="1" applyFill="1" applyBorder="1" applyAlignment="1" applyProtection="1">
      <alignment horizontal="center" vertical="center" wrapText="1"/>
    </xf>
    <xf numFmtId="0" fontId="16" fillId="9" borderId="64" xfId="0" applyFont="1" applyFill="1" applyBorder="1" applyAlignment="1" applyProtection="1">
      <alignment horizontal="center" vertical="center" wrapText="1"/>
    </xf>
    <xf numFmtId="0" fontId="16" fillId="9" borderId="53" xfId="0" applyFont="1" applyFill="1" applyBorder="1" applyAlignment="1" applyProtection="1">
      <alignment horizontal="center" vertical="center" wrapText="1"/>
    </xf>
    <xf numFmtId="0" fontId="16" fillId="9" borderId="65" xfId="0" applyFont="1" applyFill="1" applyBorder="1" applyAlignment="1" applyProtection="1">
      <alignment horizontal="center" vertical="center" wrapText="1"/>
    </xf>
    <xf numFmtId="0" fontId="16" fillId="9" borderId="40" xfId="0" applyFont="1" applyFill="1" applyBorder="1" applyAlignment="1" applyProtection="1">
      <alignment horizontal="center" vertical="center" wrapText="1"/>
    </xf>
    <xf numFmtId="0" fontId="16" fillId="9" borderId="66" xfId="0" applyFont="1" applyFill="1" applyBorder="1" applyAlignment="1" applyProtection="1">
      <alignment horizontal="center" vertical="center" wrapText="1"/>
    </xf>
    <xf numFmtId="0" fontId="22" fillId="9" borderId="1" xfId="0" applyFont="1" applyFill="1" applyBorder="1" applyAlignment="1" applyProtection="1">
      <alignment horizontal="center" vertical="center" wrapText="1"/>
    </xf>
    <xf numFmtId="0" fontId="22" fillId="9" borderId="11"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16" fillId="9" borderId="9"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10" xfId="0" applyFont="1" applyFill="1" applyBorder="1" applyAlignment="1" applyProtection="1">
      <alignment horizontal="center" vertical="center" wrapText="1"/>
    </xf>
    <xf numFmtId="0" fontId="16" fillId="9" borderId="22" xfId="0" applyFont="1" applyFill="1" applyBorder="1" applyAlignment="1" applyProtection="1">
      <alignment horizontal="center" vertical="center" wrapText="1"/>
    </xf>
    <xf numFmtId="0" fontId="16" fillId="9" borderId="3" xfId="0" applyFont="1" applyFill="1" applyBorder="1" applyAlignment="1" applyProtection="1">
      <alignment horizontal="center" vertical="center" wrapText="1"/>
    </xf>
    <xf numFmtId="0" fontId="16" fillId="9" borderId="23" xfId="0" applyFont="1" applyFill="1" applyBorder="1" applyAlignment="1" applyProtection="1">
      <alignment horizontal="center" vertical="center" wrapText="1"/>
    </xf>
    <xf numFmtId="0" fontId="16" fillId="9" borderId="26" xfId="0" applyFont="1" applyFill="1" applyBorder="1" applyAlignment="1" applyProtection="1">
      <alignment horizontal="center" vertical="center" wrapText="1"/>
    </xf>
    <xf numFmtId="0" fontId="16" fillId="9" borderId="63"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46" fillId="9" borderId="49" xfId="0" applyFont="1" applyFill="1" applyBorder="1" applyAlignment="1" applyProtection="1">
      <alignment horizontal="center" vertical="center" wrapText="1"/>
    </xf>
    <xf numFmtId="0" fontId="19" fillId="9" borderId="11" xfId="0" applyFont="1" applyFill="1" applyBorder="1" applyAlignment="1" applyProtection="1">
      <alignment horizontal="center" vertical="center" wrapText="1"/>
    </xf>
    <xf numFmtId="0" fontId="49" fillId="2" borderId="2" xfId="0" applyFont="1" applyFill="1" applyBorder="1" applyAlignment="1" applyProtection="1">
      <alignment horizontal="center" vertical="center" wrapText="1"/>
      <protection locked="0"/>
    </xf>
    <xf numFmtId="10" fontId="16" fillId="10" borderId="2" xfId="0" applyNumberFormat="1"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17" fillId="0" borderId="2"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6" fillId="9" borderId="47"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16" fillId="9" borderId="19" xfId="0" applyFont="1" applyFill="1" applyBorder="1" applyAlignment="1" applyProtection="1">
      <alignment horizontal="center" vertical="center" wrapText="1"/>
    </xf>
    <xf numFmtId="0" fontId="16" fillId="9" borderId="37" xfId="0" applyFont="1" applyFill="1" applyBorder="1" applyAlignment="1" applyProtection="1">
      <alignment horizontal="center" vertical="center" wrapText="1"/>
    </xf>
    <xf numFmtId="0" fontId="16" fillId="9" borderId="48"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49"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9" fillId="2" borderId="35"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5" borderId="2" xfId="1" applyNumberFormat="1" applyFont="1" applyFill="1" applyBorder="1" applyAlignment="1" applyProtection="1">
      <alignment horizontal="center" vertical="center" wrapText="1"/>
      <protection locked="0"/>
    </xf>
    <xf numFmtId="9" fontId="15" fillId="5" borderId="2" xfId="1" applyFont="1" applyFill="1" applyBorder="1" applyAlignment="1" applyProtection="1">
      <alignment horizontal="center" vertical="center" wrapText="1"/>
      <protection locked="0"/>
    </xf>
    <xf numFmtId="10" fontId="15" fillId="5" borderId="1" xfId="3" applyNumberFormat="1" applyFont="1" applyFill="1" applyBorder="1" applyAlignment="1" applyProtection="1">
      <alignment horizontal="center" vertical="center" wrapText="1"/>
      <protection locked="0"/>
    </xf>
    <xf numFmtId="0" fontId="15" fillId="5" borderId="2" xfId="3" applyNumberFormat="1" applyFont="1" applyFill="1" applyBorder="1" applyAlignment="1" applyProtection="1">
      <alignment horizontal="center" vertical="center" wrapText="1"/>
      <protection locked="0"/>
    </xf>
    <xf numFmtId="0" fontId="15" fillId="5" borderId="14" xfId="3" applyNumberFormat="1"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47" fillId="2" borderId="0" xfId="0" applyFont="1" applyFill="1" applyBorder="1" applyAlignment="1">
      <alignment horizontal="left" vertical="center" wrapText="1"/>
    </xf>
    <xf numFmtId="10" fontId="15" fillId="5" borderId="2" xfId="1" applyNumberFormat="1" applyFont="1" applyFill="1" applyBorder="1" applyAlignment="1" applyProtection="1">
      <alignment horizontal="center" vertical="center" wrapText="1"/>
      <protection locked="0"/>
    </xf>
    <xf numFmtId="9" fontId="15" fillId="6" borderId="2" xfId="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5" fillId="2" borderId="4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43" xfId="0" applyFont="1" applyFill="1" applyBorder="1" applyAlignment="1" applyProtection="1">
      <alignment horizontal="center" vertical="center" wrapText="1"/>
    </xf>
    <xf numFmtId="0" fontId="15" fillId="2" borderId="44"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9" fillId="2" borderId="47"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25" xfId="0" applyFont="1" applyFill="1" applyBorder="1" applyAlignment="1" applyProtection="1">
      <alignment horizontal="center" vertical="center" wrapText="1"/>
    </xf>
    <xf numFmtId="0" fontId="16" fillId="9" borderId="27"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16" fillId="9" borderId="29"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9"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5" xfId="0" applyFont="1" applyBorder="1" applyAlignment="1">
      <alignment horizontal="center" vertical="top" wrapText="1"/>
    </xf>
    <xf numFmtId="0" fontId="19" fillId="0" borderId="32" xfId="0" applyFont="1" applyBorder="1" applyAlignment="1">
      <alignment horizontal="center" vertical="top"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1" xfId="0" applyFont="1" applyBorder="1" applyAlignment="1">
      <alignment horizontal="center" vertical="top" wrapText="1"/>
    </xf>
    <xf numFmtId="0" fontId="19" fillId="0" borderId="27" xfId="0" applyFont="1" applyBorder="1" applyAlignment="1">
      <alignment horizontal="center" vertical="top" wrapText="1"/>
    </xf>
    <xf numFmtId="0" fontId="17" fillId="0" borderId="0" xfId="0" applyFont="1" applyBorder="1" applyAlignment="1">
      <alignment horizontal="center"/>
    </xf>
    <xf numFmtId="0" fontId="17" fillId="0" borderId="24" xfId="0" applyFont="1" applyBorder="1" applyAlignment="1">
      <alignment horizontal="center"/>
    </xf>
    <xf numFmtId="0" fontId="19" fillId="0" borderId="24"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left" vertical="top" wrapText="1"/>
    </xf>
    <xf numFmtId="0" fontId="19" fillId="0" borderId="28" xfId="0" applyFont="1" applyBorder="1" applyAlignment="1">
      <alignment horizontal="center" vertical="top" wrapText="1"/>
    </xf>
    <xf numFmtId="0" fontId="17" fillId="0" borderId="9" xfId="0" applyFont="1" applyBorder="1" applyAlignment="1">
      <alignment horizontal="center"/>
    </xf>
    <xf numFmtId="0" fontId="17" fillId="0" borderId="25" xfId="0" applyFont="1" applyBorder="1" applyAlignment="1">
      <alignment horizontal="center"/>
    </xf>
    <xf numFmtId="0" fontId="17" fillId="0" borderId="32" xfId="0" applyFont="1" applyBorder="1" applyAlignment="1">
      <alignment horizontal="center"/>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0" xfId="0" applyFont="1" applyBorder="1" applyAlignment="1">
      <alignment horizontal="center" vertical="top" wrapText="1"/>
    </xf>
    <xf numFmtId="0" fontId="23" fillId="0" borderId="25" xfId="0" applyFont="1" applyBorder="1" applyAlignment="1">
      <alignment horizontal="center"/>
    </xf>
    <xf numFmtId="0" fontId="23" fillId="0" borderId="0" xfId="0" applyFont="1" applyBorder="1" applyAlignment="1">
      <alignment horizontal="center"/>
    </xf>
    <xf numFmtId="0" fontId="23" fillId="0" borderId="27" xfId="0" applyFont="1" applyBorder="1" applyAlignment="1">
      <alignment horizontal="center"/>
    </xf>
    <xf numFmtId="0" fontId="23" fillId="0" borderId="29" xfId="0" applyFont="1" applyBorder="1" applyAlignment="1">
      <alignment horizontal="center"/>
    </xf>
    <xf numFmtId="0" fontId="23" fillId="0" borderId="17" xfId="0" applyFont="1" applyBorder="1" applyAlignment="1">
      <alignment horizontal="center"/>
    </xf>
    <xf numFmtId="0" fontId="23" fillId="0" borderId="30" xfId="0" applyFont="1" applyBorder="1" applyAlignment="1">
      <alignment horizont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3" fillId="10" borderId="0" xfId="0" applyFont="1" applyFill="1" applyBorder="1" applyAlignment="1">
      <alignment horizontal="center" vertical="center" wrapText="1"/>
    </xf>
    <xf numFmtId="0" fontId="41" fillId="10" borderId="0" xfId="0" applyFont="1" applyFill="1" applyBorder="1" applyAlignment="1">
      <alignment horizontal="center" vertical="center" wrapText="1"/>
    </xf>
    <xf numFmtId="0" fontId="17" fillId="0" borderId="23" xfId="0" applyFont="1" applyFill="1" applyBorder="1" applyAlignment="1">
      <alignment horizontal="center"/>
    </xf>
    <xf numFmtId="0" fontId="17" fillId="0" borderId="24" xfId="0" applyFont="1" applyFill="1" applyBorder="1" applyAlignment="1">
      <alignment horizontal="center"/>
    </xf>
    <xf numFmtId="0" fontId="17" fillId="0" borderId="5" xfId="0" applyFont="1" applyFill="1" applyBorder="1" applyAlignment="1">
      <alignment horizontal="center"/>
    </xf>
    <xf numFmtId="0" fontId="31" fillId="11" borderId="26"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1"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9" fillId="0" borderId="23" xfId="0" applyFont="1" applyBorder="1" applyAlignment="1">
      <alignment horizontal="center" vertical="top" wrapText="1"/>
    </xf>
    <xf numFmtId="0" fontId="19" fillId="0" borderId="5" xfId="0" applyFont="1" applyBorder="1" applyAlignment="1">
      <alignment horizontal="center" vertical="top" wrapText="1"/>
    </xf>
    <xf numFmtId="0" fontId="9" fillId="0" borderId="21"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4" fillId="10" borderId="42"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3" fillId="10" borderId="45" xfId="0" applyFont="1" applyFill="1" applyBorder="1" applyAlignment="1">
      <alignment horizontal="left" vertical="center" wrapText="1"/>
    </xf>
    <xf numFmtId="0" fontId="3" fillId="10" borderId="33" xfId="0" applyFont="1" applyFill="1" applyBorder="1" applyAlignment="1">
      <alignment horizontal="left" vertical="center" wrapText="1"/>
    </xf>
    <xf numFmtId="0" fontId="3" fillId="10" borderId="23"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41" fillId="10" borderId="45" xfId="0" applyFont="1" applyFill="1" applyBorder="1" applyAlignment="1">
      <alignment horizontal="center" vertical="center" wrapText="1"/>
    </xf>
    <xf numFmtId="0" fontId="41" fillId="10" borderId="34"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8"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1" fillId="10" borderId="18" xfId="0" applyFont="1" applyFill="1" applyBorder="1" applyAlignment="1">
      <alignment horizontal="center" vertical="center" wrapText="1"/>
    </xf>
    <xf numFmtId="0" fontId="41" fillId="10" borderId="2"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19" fillId="10" borderId="6" xfId="0" applyFont="1" applyFill="1" applyBorder="1" applyAlignment="1">
      <alignment horizontal="right" vertical="center" wrapText="1"/>
    </xf>
  </cellXfs>
  <cellStyles count="4">
    <cellStyle name="Normal" xfId="0" builtinId="0"/>
    <cellStyle name="Normal 2" xfId="2"/>
    <cellStyle name="Porcentaje" xfId="1" builtinId="5"/>
    <cellStyle name="Porcentaje 2" xfId="3"/>
  </cellStyles>
  <dxfs count="640">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FFFFCC"/>
      <color rgb="FF6BA42C"/>
      <color rgb="FFFFCC00"/>
      <color rgb="FFFF5050"/>
      <color rgb="FFBCE292"/>
      <color rgb="FFFF9F9F"/>
      <color rgb="FFF3FFF4"/>
      <color rgb="FFE8FEE9"/>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45</xdr:col>
      <xdr:colOff>965650</xdr:colOff>
      <xdr:row>123</xdr:row>
      <xdr:rowOff>159743</xdr:rowOff>
    </xdr:from>
    <xdr:to>
      <xdr:col>48</xdr:col>
      <xdr:colOff>1143000</xdr:colOff>
      <xdr:row>134</xdr:row>
      <xdr:rowOff>49162</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37246682" y="90137195"/>
          <a:ext cx="5191802" cy="178212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46</xdr:col>
      <xdr:colOff>665048</xdr:colOff>
      <xdr:row>113</xdr:row>
      <xdr:rowOff>121419</xdr:rowOff>
    </xdr:from>
    <xdr:to>
      <xdr:col>47</xdr:col>
      <xdr:colOff>1162172</xdr:colOff>
      <xdr:row>122</xdr:row>
      <xdr:rowOff>16147</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39404145" y="88378225"/>
          <a:ext cx="1824479" cy="144330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43</xdr:col>
      <xdr:colOff>123875</xdr:colOff>
      <xdr:row>113</xdr:row>
      <xdr:rowOff>72072</xdr:rowOff>
    </xdr:from>
    <xdr:to>
      <xdr:col>46</xdr:col>
      <xdr:colOff>485920</xdr:colOff>
      <xdr:row>121</xdr:row>
      <xdr:rowOff>171452</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34389294" y="88328878"/>
          <a:ext cx="4835723" cy="147589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oneCellAnchor>
    <xdr:from>
      <xdr:col>0</xdr:col>
      <xdr:colOff>62366</xdr:colOff>
      <xdr:row>0</xdr:row>
      <xdr:rowOff>0</xdr:rowOff>
    </xdr:from>
    <xdr:ext cx="1094241" cy="918482"/>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366" y="0"/>
          <a:ext cx="1094241" cy="918482"/>
        </a:xfrm>
        <a:prstGeom prst="rect">
          <a:avLst/>
        </a:prstGeom>
        <a:noFill/>
        <a:ln>
          <a:noFill/>
        </a:ln>
      </xdr:spPr>
    </xdr:pic>
    <xdr:clientData/>
  </xdr:oneCellAnchor>
  <xdr:twoCellAnchor>
    <xdr:from>
      <xdr:col>48</xdr:col>
      <xdr:colOff>344129</xdr:colOff>
      <xdr:row>113</xdr:row>
      <xdr:rowOff>110614</xdr:rowOff>
    </xdr:from>
    <xdr:to>
      <xdr:col>50</xdr:col>
      <xdr:colOff>319549</xdr:colOff>
      <xdr:row>121</xdr:row>
      <xdr:rowOff>147484</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41639613" y="88367420"/>
          <a:ext cx="2556388" cy="141338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1027689</xdr:colOff>
      <xdr:row>115</xdr:row>
      <xdr:rowOff>45659</xdr:rowOff>
    </xdr:from>
    <xdr:to>
      <xdr:col>14</xdr:col>
      <xdr:colOff>692727</xdr:colOff>
      <xdr:row>118</xdr:row>
      <xdr:rowOff>145428</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20653422" y="85304992"/>
          <a:ext cx="1629305" cy="60776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14</xdr:col>
      <xdr:colOff>1058931</xdr:colOff>
      <xdr:row>115</xdr:row>
      <xdr:rowOff>4292</xdr:rowOff>
    </xdr:from>
    <xdr:to>
      <xdr:col>15</xdr:col>
      <xdr:colOff>1519616</xdr:colOff>
      <xdr:row>118</xdr:row>
      <xdr:rowOff>95835</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22648931" y="85263625"/>
          <a:ext cx="2018552" cy="5995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12</xdr:col>
      <xdr:colOff>954150</xdr:colOff>
      <xdr:row>115</xdr:row>
      <xdr:rowOff>32885</xdr:rowOff>
    </xdr:from>
    <xdr:to>
      <xdr:col>13</xdr:col>
      <xdr:colOff>690402</xdr:colOff>
      <xdr:row>118</xdr:row>
      <xdr:rowOff>113771</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8734150" y="85292218"/>
          <a:ext cx="1581985" cy="588886"/>
        </a:xfrm>
        <a:prstGeom prst="roundRect">
          <a:avLst>
            <a:gd name="adj" fmla="val 8067"/>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13</xdr:col>
      <xdr:colOff>1502581</xdr:colOff>
      <xdr:row>122</xdr:row>
      <xdr:rowOff>11284</xdr:rowOff>
    </xdr:from>
    <xdr:to>
      <xdr:col>15</xdr:col>
      <xdr:colOff>1078181</xdr:colOff>
      <xdr:row>126</xdr:row>
      <xdr:rowOff>106509</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21128314" y="86455951"/>
          <a:ext cx="3097734" cy="77255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64257</xdr:colOff>
      <xdr:row>0</xdr:row>
      <xdr:rowOff>0</xdr:rowOff>
    </xdr:from>
    <xdr:to>
      <xdr:col>1</xdr:col>
      <xdr:colOff>563187</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257" y="0"/>
          <a:ext cx="1028097" cy="927523"/>
        </a:xfrm>
        <a:prstGeom prst="rect">
          <a:avLst/>
        </a:prstGeom>
        <a:noFill/>
        <a:ln>
          <a:noFill/>
        </a:ln>
      </xdr:spPr>
    </xdr:pic>
    <xdr:clientData/>
  </xdr:twoCellAnchor>
  <xdr:twoCellAnchor>
    <xdr:from>
      <xdr:col>16</xdr:col>
      <xdr:colOff>230026</xdr:colOff>
      <xdr:row>115</xdr:row>
      <xdr:rowOff>30554</xdr:rowOff>
    </xdr:from>
    <xdr:to>
      <xdr:col>17</xdr:col>
      <xdr:colOff>250686</xdr:colOff>
      <xdr:row>118</xdr:row>
      <xdr:rowOff>83930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24935759" y="85289887"/>
          <a:ext cx="1527727" cy="56137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588310</xdr:colOff>
      <xdr:row>79</xdr:row>
      <xdr:rowOff>158750</xdr:rowOff>
    </xdr:from>
    <xdr:to>
      <xdr:col>46</xdr:col>
      <xdr:colOff>387998</xdr:colOff>
      <xdr:row>83</xdr:row>
      <xdr:rowOff>45619</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54847192" y="71585044"/>
          <a:ext cx="2152924" cy="60404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39</xdr:col>
      <xdr:colOff>163487</xdr:colOff>
      <xdr:row>84</xdr:row>
      <xdr:rowOff>1723583</xdr:rowOff>
    </xdr:from>
    <xdr:to>
      <xdr:col>41</xdr:col>
      <xdr:colOff>32013</xdr:colOff>
      <xdr:row>87</xdr:row>
      <xdr:rowOff>163689</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51284722" y="74046348"/>
          <a:ext cx="1437350" cy="59163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39</xdr:col>
      <xdr:colOff>261038</xdr:colOff>
      <xdr:row>84</xdr:row>
      <xdr:rowOff>648231</xdr:rowOff>
    </xdr:from>
    <xdr:to>
      <xdr:col>44</xdr:col>
      <xdr:colOff>751185</xdr:colOff>
      <xdr:row>84</xdr:row>
      <xdr:rowOff>1243431</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51382273" y="72970996"/>
          <a:ext cx="4412206" cy="5952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37</xdr:col>
      <xdr:colOff>218279</xdr:colOff>
      <xdr:row>78</xdr:row>
      <xdr:rowOff>243167</xdr:rowOff>
    </xdr:from>
    <xdr:to>
      <xdr:col>42</xdr:col>
      <xdr:colOff>7461</xdr:colOff>
      <xdr:row>80</xdr:row>
      <xdr:rowOff>153019</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49770691" y="70862638"/>
          <a:ext cx="3711241" cy="89596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37</xdr:col>
      <xdr:colOff>502384</xdr:colOff>
      <xdr:row>91</xdr:row>
      <xdr:rowOff>87398</xdr:rowOff>
    </xdr:from>
    <xdr:to>
      <xdr:col>53</xdr:col>
      <xdr:colOff>325885</xdr:colOff>
      <xdr:row>94</xdr:row>
      <xdr:rowOff>159828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50054796" y="75278869"/>
          <a:ext cx="12374089" cy="61031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48411"/>
  <sheetViews>
    <sheetView zoomScale="82" zoomScaleNormal="82" zoomScaleSheetLayoutView="130" workbookViewId="0">
      <selection activeCell="AO110" sqref="AO110"/>
    </sheetView>
  </sheetViews>
  <sheetFormatPr baseColWidth="10" defaultColWidth="11.42578125" defaultRowHeight="12.75" x14ac:dyDescent="0.2"/>
  <cols>
    <col min="1" max="1" width="6" style="3" customWidth="1"/>
    <col min="2" max="2" width="13.85546875" style="3" customWidth="1"/>
    <col min="3" max="3" width="23.85546875" style="3" customWidth="1"/>
    <col min="4" max="4" width="29.42578125" style="3" customWidth="1"/>
    <col min="5" max="5" width="26.5703125" style="3" customWidth="1"/>
    <col min="6" max="7" width="15.7109375" style="3" customWidth="1"/>
    <col min="8" max="8" width="35" style="3" customWidth="1"/>
    <col min="9" max="9" width="14.85546875" style="4" customWidth="1"/>
    <col min="10" max="10" width="30" style="20" customWidth="1"/>
    <col min="11" max="11" width="28.7109375" style="20" customWidth="1"/>
    <col min="12" max="12" width="22.5703125" style="20" customWidth="1"/>
    <col min="13" max="13" width="18.7109375" style="4" customWidth="1"/>
    <col min="14" max="14" width="6.42578125" style="4" hidden="1" customWidth="1"/>
    <col min="15" max="15" width="18.85546875" style="4" customWidth="1"/>
    <col min="16" max="16" width="5.7109375" style="4" hidden="1" customWidth="1"/>
    <col min="17" max="17" width="10.28515625" style="4" customWidth="1"/>
    <col min="18" max="18" width="24.42578125" style="4" customWidth="1"/>
    <col min="19" max="19" width="5.42578125" style="4" hidden="1" customWidth="1"/>
    <col min="20" max="20" width="3.7109375" style="4" hidden="1" customWidth="1"/>
    <col min="21" max="21" width="6.140625" style="4" hidden="1" customWidth="1"/>
    <col min="22" max="22" width="32" style="4" customWidth="1"/>
    <col min="23" max="23" width="5.28515625" style="4" hidden="1" customWidth="1"/>
    <col min="24" max="24" width="8" style="190" hidden="1" customWidth="1"/>
    <col min="25" max="25" width="6" style="190" hidden="1" customWidth="1"/>
    <col min="26" max="26" width="16.28515625" style="4" customWidth="1"/>
    <col min="27" max="27" width="17.42578125" style="4" customWidth="1"/>
    <col min="28" max="28" width="6.85546875" style="190" hidden="1" customWidth="1"/>
    <col min="29" max="29" width="8.28515625" style="190" hidden="1" customWidth="1"/>
    <col min="30" max="30" width="6.42578125" style="190" hidden="1" customWidth="1"/>
    <col min="31" max="31" width="16.7109375" style="4" customWidth="1"/>
    <col min="32" max="32" width="15.85546875" style="4" customWidth="1"/>
    <col min="33" max="33" width="6.85546875" style="190" hidden="1" customWidth="1"/>
    <col min="34" max="34" width="6.140625" style="190" hidden="1" customWidth="1"/>
    <col min="35" max="35" width="11.7109375" style="190" hidden="1" customWidth="1"/>
    <col min="36" max="36" width="16.140625" style="4" customWidth="1"/>
    <col min="37" max="37" width="16.42578125" style="4" customWidth="1"/>
    <col min="38" max="38" width="8.28515625" style="190" hidden="1" customWidth="1"/>
    <col min="39" max="39" width="7.42578125" style="190" hidden="1" customWidth="1"/>
    <col min="40" max="40" width="13.28515625" style="190" hidden="1" customWidth="1"/>
    <col min="41" max="41" width="16.28515625" style="4" customWidth="1"/>
    <col min="42" max="42" width="7.140625" style="4" hidden="1" customWidth="1"/>
    <col min="43" max="43" width="18.140625" style="39" customWidth="1"/>
    <col min="44" max="44" width="17.28515625" style="4" customWidth="1"/>
    <col min="45" max="45" width="14.28515625" style="4" customWidth="1"/>
    <col min="46" max="46" width="35.85546875" style="21" customWidth="1"/>
    <col min="47" max="47" width="19.28515625" style="21" customWidth="1"/>
    <col min="48" max="48" width="18" style="51" customWidth="1"/>
    <col min="49" max="49" width="22.140625" style="51" customWidth="1"/>
    <col min="50" max="50" width="15.7109375" style="51" customWidth="1"/>
    <col min="51" max="51" width="22.140625" style="51" customWidth="1"/>
    <col min="52" max="52" width="28.42578125" style="51" customWidth="1"/>
    <col min="53" max="53" width="17" style="51" customWidth="1"/>
    <col min="54" max="56" width="11.42578125" style="51"/>
    <col min="57" max="57" width="25.140625" style="3" customWidth="1"/>
    <col min="58" max="60" width="11.42578125" style="3"/>
    <col min="61" max="61" width="12.7109375" style="3" customWidth="1"/>
    <col min="62" max="62" width="12.5703125" style="3" customWidth="1"/>
    <col min="63" max="16384" width="11.42578125" style="3"/>
  </cols>
  <sheetData>
    <row r="1" spans="1:58" s="1" customFormat="1" ht="18.75" customHeight="1" x14ac:dyDescent="0.2">
      <c r="A1" s="86"/>
      <c r="B1" s="87"/>
      <c r="C1" s="87"/>
      <c r="D1" s="87"/>
      <c r="E1" s="87"/>
      <c r="F1" s="87"/>
      <c r="G1" s="87"/>
      <c r="H1" s="87"/>
      <c r="I1" s="87"/>
      <c r="J1" s="87"/>
      <c r="K1" s="288"/>
      <c r="L1" s="2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291"/>
      <c r="AU1" s="291"/>
      <c r="AV1" s="88"/>
      <c r="AW1" s="89"/>
      <c r="AX1" s="199" t="s">
        <v>60</v>
      </c>
      <c r="AY1" s="218" t="s">
        <v>457</v>
      </c>
      <c r="BB1" s="47"/>
      <c r="BC1" s="47"/>
      <c r="BD1" s="47"/>
    </row>
    <row r="2" spans="1:58" s="1" customFormat="1" ht="18.75" customHeight="1" x14ac:dyDescent="0.2">
      <c r="A2" s="90"/>
      <c r="B2" s="23"/>
      <c r="C2" s="23"/>
      <c r="D2" s="23"/>
      <c r="E2" s="23"/>
      <c r="F2" s="23"/>
      <c r="G2" s="23"/>
      <c r="H2" s="23"/>
      <c r="I2" s="23"/>
      <c r="J2" s="23"/>
      <c r="K2" s="100"/>
      <c r="L2" s="100"/>
      <c r="M2" s="396" t="s">
        <v>62</v>
      </c>
      <c r="N2" s="396"/>
      <c r="O2" s="396"/>
      <c r="P2" s="396"/>
      <c r="Q2" s="396"/>
      <c r="R2" s="396"/>
      <c r="S2" s="396"/>
      <c r="T2" s="396"/>
      <c r="U2" s="396"/>
      <c r="V2" s="396"/>
      <c r="W2" s="396"/>
      <c r="X2" s="396"/>
      <c r="Y2" s="396"/>
      <c r="Z2" s="396"/>
      <c r="AA2" s="45"/>
      <c r="AB2" s="45"/>
      <c r="AC2" s="45"/>
      <c r="AD2" s="45"/>
      <c r="AE2" s="45"/>
      <c r="AF2" s="45"/>
      <c r="AG2" s="45"/>
      <c r="AH2" s="45"/>
      <c r="AI2" s="45"/>
      <c r="AJ2" s="45"/>
      <c r="AK2" s="45"/>
      <c r="AL2" s="45"/>
      <c r="AM2" s="45"/>
      <c r="AN2" s="45"/>
      <c r="AO2" s="45"/>
      <c r="AP2" s="45"/>
      <c r="AQ2" s="45"/>
      <c r="AR2" s="45"/>
      <c r="AS2" s="45"/>
      <c r="AT2" s="292"/>
      <c r="AU2" s="292"/>
      <c r="AV2" s="45"/>
      <c r="AW2" s="46"/>
      <c r="AX2" s="200" t="s">
        <v>446</v>
      </c>
      <c r="AY2" s="219">
        <v>2</v>
      </c>
      <c r="BB2" s="47"/>
      <c r="BC2" s="47"/>
      <c r="BD2" s="47"/>
    </row>
    <row r="3" spans="1:58" s="1" customFormat="1" ht="18.75" customHeight="1" x14ac:dyDescent="0.2">
      <c r="A3" s="90"/>
      <c r="B3" s="45"/>
      <c r="C3" s="45"/>
      <c r="D3" s="45"/>
      <c r="E3" s="45"/>
      <c r="F3" s="45"/>
      <c r="G3" s="45"/>
      <c r="H3" s="45"/>
      <c r="I3" s="45"/>
      <c r="J3" s="100"/>
      <c r="K3" s="100"/>
      <c r="L3" s="100"/>
      <c r="M3" s="396" t="s">
        <v>451</v>
      </c>
      <c r="N3" s="396"/>
      <c r="O3" s="396"/>
      <c r="P3" s="396"/>
      <c r="Q3" s="396"/>
      <c r="R3" s="396"/>
      <c r="S3" s="396"/>
      <c r="T3" s="396"/>
      <c r="U3" s="396"/>
      <c r="V3" s="396"/>
      <c r="W3" s="396"/>
      <c r="X3" s="396"/>
      <c r="Y3" s="396"/>
      <c r="Z3" s="396"/>
      <c r="AA3" s="45"/>
      <c r="AB3" s="45"/>
      <c r="AC3" s="45"/>
      <c r="AD3" s="45"/>
      <c r="AE3" s="45"/>
      <c r="AF3" s="45"/>
      <c r="AG3" s="45"/>
      <c r="AH3" s="45"/>
      <c r="AI3" s="45"/>
      <c r="AJ3" s="45"/>
      <c r="AK3" s="45"/>
      <c r="AL3" s="45"/>
      <c r="AM3" s="45"/>
      <c r="AN3" s="45"/>
      <c r="AO3" s="45"/>
      <c r="AP3" s="45"/>
      <c r="AQ3" s="45"/>
      <c r="AR3" s="45"/>
      <c r="AS3" s="45"/>
      <c r="AT3" s="292"/>
      <c r="AU3" s="292"/>
      <c r="AV3" s="45"/>
      <c r="AW3" s="46"/>
      <c r="AX3" s="200" t="s">
        <v>447</v>
      </c>
      <c r="AY3" s="201">
        <v>43950</v>
      </c>
      <c r="BB3" s="47"/>
      <c r="BC3" s="47"/>
      <c r="BD3" s="47"/>
    </row>
    <row r="4" spans="1:58" s="1" customFormat="1" ht="19.5" customHeight="1" thickBot="1" x14ac:dyDescent="0.25">
      <c r="A4" s="90"/>
      <c r="B4" s="45"/>
      <c r="C4" s="45"/>
      <c r="D4" s="45"/>
      <c r="E4" s="45"/>
      <c r="F4" s="45"/>
      <c r="G4" s="45"/>
      <c r="H4" s="45"/>
      <c r="I4" s="45"/>
      <c r="J4" s="100"/>
      <c r="K4" s="100"/>
      <c r="L4" s="100"/>
      <c r="M4" s="397"/>
      <c r="N4" s="397"/>
      <c r="O4" s="397"/>
      <c r="P4" s="397"/>
      <c r="Q4" s="397"/>
      <c r="R4" s="397"/>
      <c r="S4" s="397"/>
      <c r="T4" s="397"/>
      <c r="U4" s="397"/>
      <c r="V4" s="397"/>
      <c r="W4" s="397"/>
      <c r="X4" s="397"/>
      <c r="Y4" s="397"/>
      <c r="Z4" s="397"/>
      <c r="AA4" s="45"/>
      <c r="AB4" s="45"/>
      <c r="AC4" s="45"/>
      <c r="AD4" s="45"/>
      <c r="AE4" s="45"/>
      <c r="AF4" s="45"/>
      <c r="AG4" s="45"/>
      <c r="AH4" s="45"/>
      <c r="AI4" s="45"/>
      <c r="AJ4" s="45"/>
      <c r="AK4" s="45"/>
      <c r="AL4" s="45"/>
      <c r="AM4" s="45"/>
      <c r="AN4" s="45"/>
      <c r="AO4" s="45"/>
      <c r="AP4" s="45"/>
      <c r="AQ4" s="45"/>
      <c r="AR4" s="45"/>
      <c r="AS4" s="45"/>
      <c r="AT4" s="292"/>
      <c r="AU4" s="292"/>
      <c r="AV4" s="45"/>
      <c r="AW4" s="46"/>
      <c r="AX4" s="208" t="s">
        <v>448</v>
      </c>
      <c r="AY4" s="209" t="s">
        <v>449</v>
      </c>
      <c r="BB4" s="47"/>
      <c r="BC4" s="47"/>
      <c r="BD4" s="47"/>
    </row>
    <row r="5" spans="1:58" s="1" customFormat="1" ht="18" customHeight="1" thickBot="1" x14ac:dyDescent="0.25">
      <c r="A5" s="393"/>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5"/>
      <c r="AZ5" s="207"/>
      <c r="BA5" s="207"/>
      <c r="BB5" s="47"/>
      <c r="BC5" s="47"/>
      <c r="BD5" s="47"/>
    </row>
    <row r="6" spans="1:58" s="1" customFormat="1" ht="44.25" customHeight="1" x14ac:dyDescent="0.2">
      <c r="A6" s="402" t="s">
        <v>50</v>
      </c>
      <c r="B6" s="398" t="s">
        <v>70</v>
      </c>
      <c r="C6" s="399"/>
      <c r="D6" s="399"/>
      <c r="E6" s="399"/>
      <c r="F6" s="399"/>
      <c r="G6" s="399"/>
      <c r="H6" s="399"/>
      <c r="I6" s="399"/>
      <c r="J6" s="399"/>
      <c r="K6" s="399"/>
      <c r="L6" s="399"/>
      <c r="M6" s="428" t="s">
        <v>71</v>
      </c>
      <c r="N6" s="399"/>
      <c r="O6" s="399"/>
      <c r="P6" s="399"/>
      <c r="Q6" s="399"/>
      <c r="R6" s="399" t="s">
        <v>66</v>
      </c>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426" t="s">
        <v>67</v>
      </c>
      <c r="AS6" s="426"/>
      <c r="AT6" s="418" t="s">
        <v>31</v>
      </c>
      <c r="AU6" s="419"/>
      <c r="AV6" s="418" t="s">
        <v>72</v>
      </c>
      <c r="AW6" s="422"/>
      <c r="AX6" s="422"/>
      <c r="AY6" s="423"/>
      <c r="AZ6" s="48"/>
      <c r="BA6" s="48"/>
      <c r="BB6" s="48"/>
      <c r="BC6" s="47"/>
      <c r="BD6" s="47"/>
    </row>
    <row r="7" spans="1:58" s="72" customFormat="1" ht="36" customHeight="1" x14ac:dyDescent="0.2">
      <c r="A7" s="403"/>
      <c r="B7" s="405" t="s">
        <v>454</v>
      </c>
      <c r="C7" s="400" t="s">
        <v>472</v>
      </c>
      <c r="D7" s="400" t="s">
        <v>471</v>
      </c>
      <c r="E7" s="400" t="s">
        <v>455</v>
      </c>
      <c r="F7" s="400" t="s">
        <v>261</v>
      </c>
      <c r="G7" s="400" t="s">
        <v>262</v>
      </c>
      <c r="H7" s="400" t="s">
        <v>29</v>
      </c>
      <c r="I7" s="400" t="s">
        <v>65</v>
      </c>
      <c r="J7" s="407" t="s">
        <v>4</v>
      </c>
      <c r="K7" s="407" t="s">
        <v>0</v>
      </c>
      <c r="L7" s="407" t="s">
        <v>30</v>
      </c>
      <c r="M7" s="409" t="s">
        <v>5</v>
      </c>
      <c r="N7" s="250"/>
      <c r="O7" s="409" t="s">
        <v>6</v>
      </c>
      <c r="P7" s="250"/>
      <c r="Q7" s="409" t="s">
        <v>277</v>
      </c>
      <c r="R7" s="427" t="s">
        <v>425</v>
      </c>
      <c r="S7" s="427"/>
      <c r="T7" s="427"/>
      <c r="U7" s="427"/>
      <c r="V7" s="427"/>
      <c r="W7" s="427" t="s">
        <v>424</v>
      </c>
      <c r="X7" s="427"/>
      <c r="Y7" s="427"/>
      <c r="Z7" s="427"/>
      <c r="AA7" s="427"/>
      <c r="AB7" s="427"/>
      <c r="AC7" s="427"/>
      <c r="AD7" s="427"/>
      <c r="AE7" s="427"/>
      <c r="AF7" s="427"/>
      <c r="AG7" s="427"/>
      <c r="AH7" s="427"/>
      <c r="AI7" s="427"/>
      <c r="AJ7" s="427"/>
      <c r="AK7" s="427"/>
      <c r="AL7" s="427"/>
      <c r="AM7" s="427"/>
      <c r="AN7" s="427"/>
      <c r="AO7" s="427"/>
      <c r="AP7" s="427" t="s">
        <v>408</v>
      </c>
      <c r="AQ7" s="427"/>
      <c r="AR7" s="409"/>
      <c r="AS7" s="409"/>
      <c r="AT7" s="420"/>
      <c r="AU7" s="421"/>
      <c r="AV7" s="420"/>
      <c r="AW7" s="424"/>
      <c r="AX7" s="424"/>
      <c r="AY7" s="425"/>
      <c r="AZ7" s="48"/>
      <c r="BA7" s="48"/>
      <c r="BB7" s="48"/>
      <c r="BC7" s="48"/>
      <c r="BD7" s="48"/>
    </row>
    <row r="8" spans="1:58" s="147" customFormat="1" ht="75" customHeight="1" x14ac:dyDescent="0.2">
      <c r="A8" s="404"/>
      <c r="B8" s="406"/>
      <c r="C8" s="401"/>
      <c r="D8" s="401"/>
      <c r="E8" s="401"/>
      <c r="F8" s="401"/>
      <c r="G8" s="401"/>
      <c r="H8" s="401"/>
      <c r="I8" s="401"/>
      <c r="J8" s="408"/>
      <c r="K8" s="408"/>
      <c r="L8" s="408"/>
      <c r="M8" s="401"/>
      <c r="N8" s="260"/>
      <c r="O8" s="401"/>
      <c r="P8" s="260"/>
      <c r="Q8" s="401"/>
      <c r="R8" s="429" t="s">
        <v>420</v>
      </c>
      <c r="S8" s="429"/>
      <c r="T8" s="429"/>
      <c r="U8" s="261">
        <v>0.6</v>
      </c>
      <c r="V8" s="262" t="s">
        <v>317</v>
      </c>
      <c r="W8" s="261">
        <v>0.05</v>
      </c>
      <c r="X8" s="263"/>
      <c r="Y8" s="263"/>
      <c r="Z8" s="262" t="s">
        <v>422</v>
      </c>
      <c r="AA8" s="262" t="s">
        <v>323</v>
      </c>
      <c r="AB8" s="264">
        <v>0.15</v>
      </c>
      <c r="AC8" s="263"/>
      <c r="AD8" s="263"/>
      <c r="AE8" s="262" t="s">
        <v>423</v>
      </c>
      <c r="AF8" s="262" t="s">
        <v>419</v>
      </c>
      <c r="AG8" s="264">
        <v>0.1</v>
      </c>
      <c r="AH8" s="263"/>
      <c r="AI8" s="263"/>
      <c r="AJ8" s="262" t="s">
        <v>426</v>
      </c>
      <c r="AK8" s="262" t="s">
        <v>318</v>
      </c>
      <c r="AL8" s="264">
        <v>0.1</v>
      </c>
      <c r="AM8" s="265"/>
      <c r="AN8" s="265"/>
      <c r="AO8" s="262" t="s">
        <v>407</v>
      </c>
      <c r="AP8" s="262" t="s">
        <v>316</v>
      </c>
      <c r="AQ8" s="262" t="s">
        <v>320</v>
      </c>
      <c r="AR8" s="266" t="s">
        <v>278</v>
      </c>
      <c r="AS8" s="260" t="s">
        <v>315</v>
      </c>
      <c r="AT8" s="281" t="s">
        <v>409</v>
      </c>
      <c r="AU8" s="281" t="s">
        <v>281</v>
      </c>
      <c r="AV8" s="266" t="s">
        <v>63</v>
      </c>
      <c r="AW8" s="266" t="s">
        <v>64</v>
      </c>
      <c r="AX8" s="267" t="s">
        <v>276</v>
      </c>
      <c r="AY8" s="268" t="s">
        <v>266</v>
      </c>
      <c r="AZ8" s="48"/>
      <c r="BA8" s="48"/>
      <c r="BB8" s="48"/>
      <c r="BC8" s="48"/>
      <c r="BD8" s="48"/>
    </row>
    <row r="9" spans="1:58" s="72" customFormat="1" ht="82.15" customHeight="1" x14ac:dyDescent="0.2">
      <c r="A9" s="384">
        <v>1</v>
      </c>
      <c r="B9" s="386" t="s">
        <v>146</v>
      </c>
      <c r="C9" s="380" t="s">
        <v>158</v>
      </c>
      <c r="D9" s="382" t="str">
        <f>IF(C9=$B$1048367,$C$1048367,IF(C9=$B$1048368,$C$1048368,IF(C9=$B$1048369,$C$1048369,IF(C9=$B$1048370,$C$1048370,IF(C9=$B$1048371,$C$1048371,IF(C9=$B$1048372,$C$1048372,IF(C9=$B$1048373,$C$1048373,IF(C9=$B$1048374,$C$1048374,IF(C9=$B$1048375,$C$1048375,IF(C9=$B$1048376,$C$1048376,IF(C9=$B$1048379,$C$1048379,IF(C9=$B$1048380,$C$1048380,IF(C9=$B$1048381,C$1048381,IF(C9=$B$1048382,$C$1048382,IF(C9=$B$1048383,$C$1048383," ")))))))))))))))</f>
        <v>Administrar y ejecutar los recursos de la institución generando en los procesos mayor eficiencia y eficacia para dar una respuesta oportuna a los servicios demandados en el cumplimiento de las funciones misionales.</v>
      </c>
      <c r="E9" s="257" t="s">
        <v>186</v>
      </c>
      <c r="F9" s="278" t="s">
        <v>263</v>
      </c>
      <c r="G9" s="278" t="s">
        <v>36</v>
      </c>
      <c r="H9" s="76" t="s">
        <v>485</v>
      </c>
      <c r="I9" s="374" t="s">
        <v>141</v>
      </c>
      <c r="J9" s="371" t="s">
        <v>486</v>
      </c>
      <c r="K9" s="374" t="s">
        <v>487</v>
      </c>
      <c r="L9" s="374" t="s">
        <v>488</v>
      </c>
      <c r="M9" s="366" t="s">
        <v>143</v>
      </c>
      <c r="N9" s="364">
        <f t="shared" ref="N9:N12" si="0">IF(M9="ALTA",5,IF(M9="MEDIO ALTA",4,IF(M9="MEDIA",3,IF(M9="MEDIO BAJA",2,IF(M9="BAJA",1,0)))))</f>
        <v>4</v>
      </c>
      <c r="O9" s="366" t="s">
        <v>138</v>
      </c>
      <c r="P9" s="364">
        <f>IF(O9="ALTO",5,IF(O9="MEDIO ALTO",4,IF(O9="MEDIO",3,IF(O9="MEDIO BAJO",2,IF(O9="BAJO",1,0)))))</f>
        <v>2</v>
      </c>
      <c r="Q9" s="364">
        <f>P9*N9</f>
        <v>8</v>
      </c>
      <c r="R9" s="151" t="s">
        <v>322</v>
      </c>
      <c r="S9" s="152">
        <f t="shared" ref="S9:S40" si="1">IF(R9=$R$1048371,1,IF(R9=$R$1048367,5,IF(R9=$R$1048368,4,IF(R9=$R$1048369,3,IF(R9=$R$1048370,2,0)))))</f>
        <v>1</v>
      </c>
      <c r="T9" s="345">
        <f>ROUND(AVERAGEIF(S9:S11,"&gt;0"),0)</f>
        <v>1</v>
      </c>
      <c r="U9" s="345">
        <f>T9*$U$8</f>
        <v>0.6</v>
      </c>
      <c r="V9" s="320" t="s">
        <v>841</v>
      </c>
      <c r="W9" s="362">
        <f>IF(R9="No_existen",5*$W$8,X9*$W$8)</f>
        <v>0.05</v>
      </c>
      <c r="X9" s="343">
        <f>ROUND(AVERAGEIF(Y9:Y11,"&gt;0"),0)</f>
        <v>1</v>
      </c>
      <c r="Y9" s="273">
        <f t="shared" ref="Y9:Y40" si="2">IF(Z9=$Z$1048369,1,IF(Z9=$Z$1048368,2,IF(Z9=$Z$1048367,4,IF(R9="No_existen",5,0))))</f>
        <v>1</v>
      </c>
      <c r="Z9" s="274" t="s">
        <v>327</v>
      </c>
      <c r="AA9" s="274" t="s">
        <v>492</v>
      </c>
      <c r="AB9" s="343">
        <f>IF(R9="No_existen",5*$AB$8,AC9*$AB$8)</f>
        <v>0.3</v>
      </c>
      <c r="AC9" s="345">
        <f>ROUND(AVERAGEIF(AD9:AD11,"&gt;0"),0)</f>
        <v>2</v>
      </c>
      <c r="AD9" s="272">
        <f t="shared" ref="AD9:AD40" si="3">IF(AE9=$AF$1048368,1,IF(AE9=$AF$1048367,4,IF(R9="No_existen",5,0)))</f>
        <v>1</v>
      </c>
      <c r="AE9" s="274" t="s">
        <v>302</v>
      </c>
      <c r="AF9" s="274" t="s">
        <v>494</v>
      </c>
      <c r="AG9" s="343">
        <f>IF(R9="No_existen",5*$AG$8,AH9*$AG$8)</f>
        <v>0.1</v>
      </c>
      <c r="AH9" s="345">
        <f>ROUND(AVERAGEIF(AI9:AI11,"&gt;0"),0)</f>
        <v>1</v>
      </c>
      <c r="AI9" s="272">
        <f t="shared" ref="AI9:AI40" si="4">IF(AJ9=$AJ$1048367,1,IF(AJ9=$AJ$1048368,4,IF(R9="No_existen",5,0)))</f>
        <v>1</v>
      </c>
      <c r="AJ9" s="274" t="s">
        <v>299</v>
      </c>
      <c r="AK9" s="274" t="s">
        <v>313</v>
      </c>
      <c r="AL9" s="343">
        <f>IF(R9="No_existen",5*$AL$8,AM9*$AL$8)</f>
        <v>0.1</v>
      </c>
      <c r="AM9" s="345">
        <f>ROUND(AVERAGEIF(AN9:AN11,"&gt;0"),0)</f>
        <v>1</v>
      </c>
      <c r="AN9" s="272">
        <f>IF(AO9="Preventivo",1,IF(AO9="Detectivo",4, IF(R9="No_existen",5,0)))</f>
        <v>1</v>
      </c>
      <c r="AO9" s="274" t="s">
        <v>496</v>
      </c>
      <c r="AP9" s="345">
        <f>ROUND(SUM(U9,AB9,W9,AG9,AL9),1)</f>
        <v>1.2</v>
      </c>
      <c r="AQ9" s="360" t="str">
        <f>IF(AP9&lt;1.5,"FUERTE",IF(AND(AP9&gt;=1.5,AP9&lt;2.5),"ACEPTABLE",IF(AP9&gt;=5,"INEXISTENTE","DÉBIL")))</f>
        <v>FUERTE</v>
      </c>
      <c r="AR9" s="356">
        <f>IF(Q9=0,0,ROUND((Q9*AP9),0))</f>
        <v>10</v>
      </c>
      <c r="AS9" s="358" t="str">
        <f>IF(AR9&gt;=36,"GRAVE", IF(AR9&lt;=10, "LEVE", "MODERADO"))</f>
        <v>LEVE</v>
      </c>
      <c r="AT9" s="388" t="s">
        <v>497</v>
      </c>
      <c r="AU9" s="389">
        <v>0</v>
      </c>
      <c r="AV9" s="49" t="s">
        <v>84</v>
      </c>
      <c r="AW9" s="49"/>
      <c r="AX9" s="97"/>
      <c r="AY9" s="293"/>
      <c r="AZ9" s="48"/>
      <c r="BA9" s="48"/>
      <c r="BB9" s="48"/>
      <c r="BC9" s="95"/>
      <c r="BD9" s="95"/>
      <c r="BE9" s="74"/>
      <c r="BF9" s="74"/>
    </row>
    <row r="10" spans="1:58" s="72" customFormat="1" ht="74.25" customHeight="1" x14ac:dyDescent="0.2">
      <c r="A10" s="384"/>
      <c r="B10" s="386"/>
      <c r="C10" s="380"/>
      <c r="D10" s="382"/>
      <c r="E10" s="380" t="s">
        <v>188</v>
      </c>
      <c r="F10" s="278" t="s">
        <v>263</v>
      </c>
      <c r="G10" s="278" t="s">
        <v>33</v>
      </c>
      <c r="H10" s="76" t="s">
        <v>489</v>
      </c>
      <c r="I10" s="374"/>
      <c r="J10" s="371"/>
      <c r="K10" s="374"/>
      <c r="L10" s="374"/>
      <c r="M10" s="366"/>
      <c r="N10" s="364"/>
      <c r="O10" s="366"/>
      <c r="P10" s="364"/>
      <c r="Q10" s="364"/>
      <c r="R10" s="151" t="s">
        <v>322</v>
      </c>
      <c r="S10" s="152">
        <f t="shared" si="1"/>
        <v>1</v>
      </c>
      <c r="T10" s="345"/>
      <c r="U10" s="345"/>
      <c r="V10" s="320" t="s">
        <v>842</v>
      </c>
      <c r="W10" s="362"/>
      <c r="X10" s="343"/>
      <c r="Y10" s="273">
        <f t="shared" si="2"/>
        <v>2</v>
      </c>
      <c r="Z10" s="274" t="s">
        <v>326</v>
      </c>
      <c r="AA10" s="274"/>
      <c r="AB10" s="343"/>
      <c r="AC10" s="345"/>
      <c r="AD10" s="272">
        <f t="shared" si="3"/>
        <v>4</v>
      </c>
      <c r="AE10" s="274" t="s">
        <v>301</v>
      </c>
      <c r="AF10" s="274"/>
      <c r="AG10" s="343"/>
      <c r="AH10" s="345"/>
      <c r="AI10" s="272">
        <f t="shared" si="4"/>
        <v>1</v>
      </c>
      <c r="AJ10" s="274" t="s">
        <v>299</v>
      </c>
      <c r="AK10" s="274" t="s">
        <v>313</v>
      </c>
      <c r="AL10" s="343"/>
      <c r="AM10" s="345"/>
      <c r="AN10" s="272">
        <f t="shared" ref="AN10:AN73" si="5">IF(AO10="Preventivo",1,IF(AO10="Detectivo",4, IF(R10="No_existen",5,0)))</f>
        <v>1</v>
      </c>
      <c r="AO10" s="274" t="s">
        <v>496</v>
      </c>
      <c r="AP10" s="345"/>
      <c r="AQ10" s="360"/>
      <c r="AR10" s="356"/>
      <c r="AS10" s="358"/>
      <c r="AT10" s="388"/>
      <c r="AU10" s="389"/>
      <c r="AV10" s="49" t="s">
        <v>84</v>
      </c>
      <c r="AW10" s="49"/>
      <c r="AX10" s="97"/>
      <c r="AY10" s="293"/>
      <c r="AZ10" s="48"/>
      <c r="BA10" s="48"/>
      <c r="BB10" s="48"/>
      <c r="BC10" s="95"/>
      <c r="BD10" s="95"/>
      <c r="BE10" s="74"/>
      <c r="BF10" s="74"/>
    </row>
    <row r="11" spans="1:58" s="72" customFormat="1" ht="65.099999999999994" customHeight="1" x14ac:dyDescent="0.2">
      <c r="A11" s="384"/>
      <c r="B11" s="386"/>
      <c r="C11" s="380"/>
      <c r="D11" s="382"/>
      <c r="E11" s="380"/>
      <c r="F11" s="278" t="s">
        <v>263</v>
      </c>
      <c r="G11" s="278" t="s">
        <v>36</v>
      </c>
      <c r="H11" s="76" t="s">
        <v>490</v>
      </c>
      <c r="I11" s="374"/>
      <c r="J11" s="371"/>
      <c r="K11" s="374"/>
      <c r="L11" s="374"/>
      <c r="M11" s="366"/>
      <c r="N11" s="364"/>
      <c r="O11" s="366"/>
      <c r="P11" s="364"/>
      <c r="Q11" s="364"/>
      <c r="R11" s="151" t="s">
        <v>321</v>
      </c>
      <c r="S11" s="152">
        <f t="shared" si="1"/>
        <v>2</v>
      </c>
      <c r="T11" s="345"/>
      <c r="U11" s="345"/>
      <c r="V11" s="320" t="s">
        <v>491</v>
      </c>
      <c r="W11" s="362"/>
      <c r="X11" s="343"/>
      <c r="Y11" s="273">
        <f t="shared" si="2"/>
        <v>1</v>
      </c>
      <c r="Z11" s="274" t="s">
        <v>327</v>
      </c>
      <c r="AA11" s="274" t="s">
        <v>493</v>
      </c>
      <c r="AB11" s="343"/>
      <c r="AC11" s="345"/>
      <c r="AD11" s="272">
        <f t="shared" si="3"/>
        <v>1</v>
      </c>
      <c r="AE11" s="274" t="s">
        <v>302</v>
      </c>
      <c r="AF11" s="274" t="s">
        <v>495</v>
      </c>
      <c r="AG11" s="343"/>
      <c r="AH11" s="345"/>
      <c r="AI11" s="272">
        <f t="shared" si="4"/>
        <v>1</v>
      </c>
      <c r="AJ11" s="274" t="s">
        <v>299</v>
      </c>
      <c r="AK11" s="274" t="s">
        <v>306</v>
      </c>
      <c r="AL11" s="343"/>
      <c r="AM11" s="345"/>
      <c r="AN11" s="272">
        <f t="shared" si="5"/>
        <v>1</v>
      </c>
      <c r="AO11" s="274" t="s">
        <v>496</v>
      </c>
      <c r="AP11" s="345"/>
      <c r="AQ11" s="360"/>
      <c r="AR11" s="356"/>
      <c r="AS11" s="358"/>
      <c r="AT11" s="269" t="s">
        <v>498</v>
      </c>
      <c r="AU11" s="279" t="s">
        <v>499</v>
      </c>
      <c r="AV11" s="49" t="s">
        <v>84</v>
      </c>
      <c r="AW11" s="49"/>
      <c r="AX11" s="97"/>
      <c r="AY11" s="293"/>
      <c r="AZ11" s="48"/>
      <c r="BA11" s="48"/>
      <c r="BB11" s="48"/>
      <c r="BC11" s="48"/>
      <c r="BD11" s="48"/>
    </row>
    <row r="12" spans="1:58" s="72" customFormat="1" ht="64.5" customHeight="1" x14ac:dyDescent="0.2">
      <c r="A12" s="384">
        <v>2</v>
      </c>
      <c r="B12" s="386" t="s">
        <v>146</v>
      </c>
      <c r="C12" s="380" t="s">
        <v>158</v>
      </c>
      <c r="D12" s="382" t="str">
        <f>IF(C12=$B$1048367,$C$1048367,IF(C12=$B$1048368,$C$1048368,IF(C12=$B$1048369,$C$1048369,IF(C12=$B$1048370,$C$1048370,IF(C12=$B$1048371,$C$1048371,IF(C12=$B$1048372,$C$1048372,IF(C12=$B$1048373,$C$1048373,IF(C12=$B$1048374,$C$1048374,IF(C12=$B$1048375,$C$1048375,IF(C12=$B$1048376,$C$1048376,IF(C12=$B$1048379,$C$1048379,IF(C12=$B$1048380,$C$1048380,IF(C12=$B$1048381,C$1048381,IF(C12=$B$1048382,$C$1048382,IF(C12=$B$1048383,$C$1048383," ")))))))))))))))</f>
        <v>Administrar y ejecutar los recursos de la institución generando en los procesos mayor eficiencia y eficacia para dar una respuesta oportuna a los servicios demandados en el cumplimiento de las funciones misionales.</v>
      </c>
      <c r="E12" s="380" t="s">
        <v>186</v>
      </c>
      <c r="F12" s="278" t="s">
        <v>264</v>
      </c>
      <c r="G12" s="278" t="s">
        <v>225</v>
      </c>
      <c r="H12" s="251" t="s">
        <v>500</v>
      </c>
      <c r="I12" s="374" t="s">
        <v>141</v>
      </c>
      <c r="J12" s="371" t="s">
        <v>501</v>
      </c>
      <c r="K12" s="372" t="s">
        <v>502</v>
      </c>
      <c r="L12" s="372" t="s">
        <v>503</v>
      </c>
      <c r="M12" s="366" t="s">
        <v>121</v>
      </c>
      <c r="N12" s="364">
        <f t="shared" si="0"/>
        <v>1</v>
      </c>
      <c r="O12" s="366" t="s">
        <v>133</v>
      </c>
      <c r="P12" s="364">
        <f t="shared" ref="P12:P72" si="6">IF(O12="ALTO",5,IF(O12="MEDIO ALTO",4,IF(O12="MEDIO",3,IF(O12="MEDIO BAJO",2,IF(O12="BAJO",1,0)))))</f>
        <v>5</v>
      </c>
      <c r="Q12" s="364">
        <f t="shared" ref="Q12" si="7">P12*N12</f>
        <v>5</v>
      </c>
      <c r="R12" s="151" t="s">
        <v>322</v>
      </c>
      <c r="S12" s="152">
        <f t="shared" si="1"/>
        <v>1</v>
      </c>
      <c r="T12" s="345">
        <f t="shared" ref="T12" si="8">ROUND(AVERAGEIF(S12:S14,"&gt;0"),0)</f>
        <v>1</v>
      </c>
      <c r="U12" s="345">
        <f t="shared" ref="U12" si="9">T12*$U$8</f>
        <v>0.6</v>
      </c>
      <c r="V12" s="253" t="s">
        <v>745</v>
      </c>
      <c r="W12" s="362">
        <f t="shared" ref="W12" si="10">IF(R12="No_existen",5*$W$8,X12*$W$8)</f>
        <v>0.1</v>
      </c>
      <c r="X12" s="343">
        <f t="shared" ref="X12" si="11">ROUND(AVERAGEIF(Y12:Y14,"&gt;0"),0)</f>
        <v>2</v>
      </c>
      <c r="Y12" s="273">
        <f t="shared" si="2"/>
        <v>4</v>
      </c>
      <c r="Z12" s="274" t="s">
        <v>325</v>
      </c>
      <c r="AA12" s="274"/>
      <c r="AB12" s="343">
        <f t="shared" ref="AB12" si="12">IF(R12="No_existen",5*$AB$8,AC12*$AB$8)</f>
        <v>0.3</v>
      </c>
      <c r="AC12" s="345">
        <f>ROUND(AVERAGEIF(AD12:AD14,"&gt;0"),0)</f>
        <v>2</v>
      </c>
      <c r="AD12" s="272">
        <f t="shared" si="3"/>
        <v>4</v>
      </c>
      <c r="AE12" s="274" t="s">
        <v>301</v>
      </c>
      <c r="AF12" s="274"/>
      <c r="AG12" s="343">
        <f t="shared" ref="AG12" si="13">IF(R12="No_existen",5*$AG$8,AH12*$AG$8)</f>
        <v>0.2</v>
      </c>
      <c r="AH12" s="345">
        <f t="shared" ref="AH12" si="14">ROUND(AVERAGEIF(AI12:AI14,"&gt;0"),0)</f>
        <v>2</v>
      </c>
      <c r="AI12" s="272">
        <f t="shared" si="4"/>
        <v>4</v>
      </c>
      <c r="AJ12" s="274" t="s">
        <v>303</v>
      </c>
      <c r="AK12" s="274" t="s">
        <v>306</v>
      </c>
      <c r="AL12" s="343">
        <f t="shared" ref="AL12" si="15">IF(R12="No_existen",5*$AL$8,AM12*$AL$8)</f>
        <v>0.1</v>
      </c>
      <c r="AM12" s="345">
        <f t="shared" ref="AM12" si="16">ROUND(AVERAGEIF(AN12:AN14,"&gt;0"),0)</f>
        <v>1</v>
      </c>
      <c r="AN12" s="272">
        <f t="shared" si="5"/>
        <v>1</v>
      </c>
      <c r="AO12" s="274" t="s">
        <v>496</v>
      </c>
      <c r="AP12" s="345">
        <f t="shared" ref="AP12" si="17">ROUND(AVERAGE(T12,AC12,AH12,AM12),0)</f>
        <v>2</v>
      </c>
      <c r="AQ12" s="360" t="str">
        <f t="shared" ref="AQ12" si="18">IF(AP12&lt;1.5,"FUERTE",IF(AND(AP12&gt;=1.5,AP12&lt;2.5),"ACEPTABLE",IF(AP12&gt;=5,"INEXISTENTE","DÉBIL")))</f>
        <v>ACEPTABLE</v>
      </c>
      <c r="AR12" s="356">
        <f>IF(Q12=0,0,ROUND((Q12*AP12),0))</f>
        <v>10</v>
      </c>
      <c r="AS12" s="358" t="str">
        <f t="shared" ref="AS12" si="19">IF(AR12&gt;=36,"GRAVE", IF(AR12&lt;=10, "LEVE", "MODERADO"))</f>
        <v>LEVE</v>
      </c>
      <c r="AT12" s="350" t="s">
        <v>750</v>
      </c>
      <c r="AU12" s="354">
        <v>0</v>
      </c>
      <c r="AV12" s="49" t="s">
        <v>84</v>
      </c>
      <c r="AW12" s="49"/>
      <c r="AX12" s="97"/>
      <c r="AY12" s="293"/>
      <c r="AZ12" s="48"/>
      <c r="BA12" s="48"/>
      <c r="BB12" s="48"/>
      <c r="BC12" s="48"/>
      <c r="BD12" s="48"/>
    </row>
    <row r="13" spans="1:58" s="72" customFormat="1" ht="64.5" customHeight="1" x14ac:dyDescent="0.2">
      <c r="A13" s="384"/>
      <c r="B13" s="386"/>
      <c r="C13" s="380"/>
      <c r="D13" s="382"/>
      <c r="E13" s="380"/>
      <c r="F13" s="278" t="s">
        <v>263</v>
      </c>
      <c r="G13" s="278" t="s">
        <v>36</v>
      </c>
      <c r="H13" s="251" t="s">
        <v>504</v>
      </c>
      <c r="I13" s="374"/>
      <c r="J13" s="371"/>
      <c r="K13" s="372"/>
      <c r="L13" s="372"/>
      <c r="M13" s="366"/>
      <c r="N13" s="364"/>
      <c r="O13" s="366"/>
      <c r="P13" s="364"/>
      <c r="Q13" s="364"/>
      <c r="R13" s="151" t="s">
        <v>322</v>
      </c>
      <c r="S13" s="152">
        <f t="shared" si="1"/>
        <v>1</v>
      </c>
      <c r="T13" s="345"/>
      <c r="U13" s="345"/>
      <c r="V13" s="253" t="s">
        <v>746</v>
      </c>
      <c r="W13" s="362"/>
      <c r="X13" s="343"/>
      <c r="Y13" s="273">
        <f t="shared" si="2"/>
        <v>2</v>
      </c>
      <c r="Z13" s="274" t="s">
        <v>326</v>
      </c>
      <c r="AA13" s="274"/>
      <c r="AB13" s="343"/>
      <c r="AC13" s="345"/>
      <c r="AD13" s="272">
        <f t="shared" si="3"/>
        <v>1</v>
      </c>
      <c r="AE13" s="274" t="s">
        <v>302</v>
      </c>
      <c r="AF13" s="253" t="s">
        <v>749</v>
      </c>
      <c r="AG13" s="343"/>
      <c r="AH13" s="345"/>
      <c r="AI13" s="272">
        <f t="shared" si="4"/>
        <v>1</v>
      </c>
      <c r="AJ13" s="274" t="s">
        <v>299</v>
      </c>
      <c r="AK13" s="274" t="s">
        <v>313</v>
      </c>
      <c r="AL13" s="343"/>
      <c r="AM13" s="345"/>
      <c r="AN13" s="272">
        <f t="shared" si="5"/>
        <v>1</v>
      </c>
      <c r="AO13" s="274" t="s">
        <v>496</v>
      </c>
      <c r="AP13" s="345"/>
      <c r="AQ13" s="360"/>
      <c r="AR13" s="356"/>
      <c r="AS13" s="358"/>
      <c r="AT13" s="350"/>
      <c r="AU13" s="350"/>
      <c r="AV13" s="49" t="s">
        <v>84</v>
      </c>
      <c r="AW13" s="49"/>
      <c r="AX13" s="97"/>
      <c r="AY13" s="293"/>
      <c r="AZ13" s="48"/>
      <c r="BA13" s="48"/>
      <c r="BB13" s="48"/>
      <c r="BC13" s="48"/>
      <c r="BD13" s="48"/>
    </row>
    <row r="14" spans="1:58" s="72" customFormat="1" ht="64.5" customHeight="1" x14ac:dyDescent="0.2">
      <c r="A14" s="384"/>
      <c r="B14" s="386"/>
      <c r="C14" s="380"/>
      <c r="D14" s="382"/>
      <c r="E14" s="380"/>
      <c r="F14" s="278" t="s">
        <v>263</v>
      </c>
      <c r="G14" s="278" t="s">
        <v>35</v>
      </c>
      <c r="H14" s="251" t="s">
        <v>505</v>
      </c>
      <c r="I14" s="374"/>
      <c r="J14" s="371"/>
      <c r="K14" s="372"/>
      <c r="L14" s="372"/>
      <c r="M14" s="366"/>
      <c r="N14" s="364"/>
      <c r="O14" s="366"/>
      <c r="P14" s="364"/>
      <c r="Q14" s="364"/>
      <c r="R14" s="151" t="s">
        <v>322</v>
      </c>
      <c r="S14" s="152">
        <f t="shared" si="1"/>
        <v>1</v>
      </c>
      <c r="T14" s="345"/>
      <c r="U14" s="345"/>
      <c r="V14" s="253" t="s">
        <v>747</v>
      </c>
      <c r="W14" s="362"/>
      <c r="X14" s="343"/>
      <c r="Y14" s="273">
        <f t="shared" si="2"/>
        <v>1</v>
      </c>
      <c r="Z14" s="274" t="s">
        <v>327</v>
      </c>
      <c r="AA14" s="274" t="s">
        <v>748</v>
      </c>
      <c r="AB14" s="343"/>
      <c r="AC14" s="345"/>
      <c r="AD14" s="272">
        <f t="shared" si="3"/>
        <v>1</v>
      </c>
      <c r="AE14" s="274" t="s">
        <v>302</v>
      </c>
      <c r="AF14" s="253" t="s">
        <v>749</v>
      </c>
      <c r="AG14" s="343"/>
      <c r="AH14" s="345"/>
      <c r="AI14" s="272">
        <f t="shared" si="4"/>
        <v>1</v>
      </c>
      <c r="AJ14" s="274" t="s">
        <v>299</v>
      </c>
      <c r="AK14" s="274" t="s">
        <v>313</v>
      </c>
      <c r="AL14" s="343"/>
      <c r="AM14" s="345"/>
      <c r="AN14" s="272">
        <f t="shared" si="5"/>
        <v>1</v>
      </c>
      <c r="AO14" s="274" t="s">
        <v>496</v>
      </c>
      <c r="AP14" s="345"/>
      <c r="AQ14" s="360"/>
      <c r="AR14" s="356"/>
      <c r="AS14" s="358"/>
      <c r="AT14" s="350"/>
      <c r="AU14" s="350"/>
      <c r="AV14" s="49" t="s">
        <v>84</v>
      </c>
      <c r="AW14" s="49"/>
      <c r="AX14" s="97"/>
      <c r="AY14" s="293"/>
      <c r="AZ14" s="48"/>
      <c r="BA14" s="48"/>
      <c r="BB14" s="48"/>
      <c r="BC14" s="48"/>
      <c r="BD14" s="48"/>
    </row>
    <row r="15" spans="1:58" s="72" customFormat="1" ht="118.15" customHeight="1" x14ac:dyDescent="0.2">
      <c r="A15" s="384">
        <v>3</v>
      </c>
      <c r="B15" s="386" t="s">
        <v>146</v>
      </c>
      <c r="C15" s="258" t="s">
        <v>158</v>
      </c>
      <c r="D15" s="382" t="str">
        <f>IF(C15=$B$1048367,$C$1048367,IF(C15=$B$1048368,$C$1048368,IF(C15=$B$1048369,$C$1048369,IF(C15=$B$1048370,$C$1048370,IF(C15=$B$1048371,$C$1048371,IF(C15=$B$1048372,$C$1048372,IF(C15=$B$1048373,$C$1048373,IF(C15=$B$1048374,$C$1048374,IF(C15=$B$1048375,$C$1048375,IF(C15=$B$1048376,$C$1048376,IF(C15=$B$1048379,$C$1048379,IF(C15=$B$1048380,$C$1048380,IF(C15=$B$1048381,C$1048381,IF(C15=$B$1048382,$C$1048382,IF(C15=$B$1048383,$C$1048383," ")))))))))))))))</f>
        <v>Administrar y ejecutar los recursos de la institución generando en los procesos mayor eficiencia y eficacia para dar una respuesta oportuna a los servicios demandados en el cumplimiento de las funciones misionales.</v>
      </c>
      <c r="E15" s="278" t="s">
        <v>410</v>
      </c>
      <c r="F15" s="278" t="s">
        <v>263</v>
      </c>
      <c r="G15" s="278" t="s">
        <v>32</v>
      </c>
      <c r="H15" s="76" t="s">
        <v>718</v>
      </c>
      <c r="I15" s="374" t="s">
        <v>106</v>
      </c>
      <c r="J15" s="371" t="s">
        <v>721</v>
      </c>
      <c r="K15" s="76" t="s">
        <v>722</v>
      </c>
      <c r="L15" s="374" t="s">
        <v>723</v>
      </c>
      <c r="M15" s="366" t="s">
        <v>121</v>
      </c>
      <c r="N15" s="364">
        <f t="shared" ref="N15" si="20">IF(M15="ALTA",5,IF(M15="MEDIO ALTA",4,IF(M15="MEDIA",3,IF(M15="MEDIO BAJA",2,IF(M15="BAJA",1,0)))))</f>
        <v>1</v>
      </c>
      <c r="O15" s="366" t="s">
        <v>137</v>
      </c>
      <c r="P15" s="364">
        <f t="shared" si="6"/>
        <v>4</v>
      </c>
      <c r="Q15" s="364">
        <f t="shared" ref="Q15" si="21">P15*N15</f>
        <v>4</v>
      </c>
      <c r="R15" s="151" t="s">
        <v>322</v>
      </c>
      <c r="S15" s="152">
        <f t="shared" si="1"/>
        <v>1</v>
      </c>
      <c r="T15" s="345">
        <f t="shared" ref="T15" si="22">ROUND(AVERAGEIF(S15:S17,"&gt;0"),0)</f>
        <v>1</v>
      </c>
      <c r="U15" s="345">
        <f t="shared" ref="U15" si="23">T15*$U$8</f>
        <v>0.6</v>
      </c>
      <c r="V15" s="276" t="s">
        <v>726</v>
      </c>
      <c r="W15" s="362">
        <f t="shared" ref="W15" si="24">IF(R15="No_existen",5*$W$8,X15*$W$8)</f>
        <v>0.15000000000000002</v>
      </c>
      <c r="X15" s="343">
        <f t="shared" ref="X15" si="25">ROUND(AVERAGEIF(Y15:Y17,"&gt;0"),0)</f>
        <v>3</v>
      </c>
      <c r="Y15" s="273">
        <f t="shared" si="2"/>
        <v>2</v>
      </c>
      <c r="Z15" s="274" t="s">
        <v>326</v>
      </c>
      <c r="AA15" s="274"/>
      <c r="AB15" s="343">
        <f t="shared" ref="AB15" si="26">IF(R15="No_existen",5*$AB$8,AC15*$AB$8)</f>
        <v>0.15</v>
      </c>
      <c r="AC15" s="345">
        <f>ROUND(AVERAGEIF(AD15:AD17,"&gt;0"),0)</f>
        <v>1</v>
      </c>
      <c r="AD15" s="272">
        <f t="shared" si="3"/>
        <v>1</v>
      </c>
      <c r="AE15" s="274" t="s">
        <v>302</v>
      </c>
      <c r="AF15" s="274" t="s">
        <v>729</v>
      </c>
      <c r="AG15" s="343">
        <f t="shared" ref="AG15" si="27">IF(R15="No_existen",5*$AG$8,AH15*$AG$8)</f>
        <v>0.1</v>
      </c>
      <c r="AH15" s="345">
        <f t="shared" ref="AH15" si="28">ROUND(AVERAGEIF(AI15:AI17,"&gt;0"),0)</f>
        <v>1</v>
      </c>
      <c r="AI15" s="272">
        <f t="shared" si="4"/>
        <v>1</v>
      </c>
      <c r="AJ15" s="274" t="s">
        <v>299</v>
      </c>
      <c r="AK15" s="274" t="s">
        <v>314</v>
      </c>
      <c r="AL15" s="343">
        <f t="shared" ref="AL15" si="29">IF(R15="No_existen",5*$AL$8,AM15*$AL$8)</f>
        <v>0.1</v>
      </c>
      <c r="AM15" s="345">
        <f t="shared" ref="AM15" si="30">ROUND(AVERAGEIF(AN15:AN17,"&gt;0"),0)</f>
        <v>1</v>
      </c>
      <c r="AN15" s="272">
        <f t="shared" si="5"/>
        <v>1</v>
      </c>
      <c r="AO15" s="274" t="s">
        <v>496</v>
      </c>
      <c r="AP15" s="345">
        <f t="shared" ref="AP15" si="31">ROUND(AVERAGE(T15,AC15,AH15,AM15),0)</f>
        <v>1</v>
      </c>
      <c r="AQ15" s="360" t="str">
        <f t="shared" ref="AQ15" si="32">IF(AP15&lt;1.5,"FUERTE",IF(AND(AP15&gt;=1.5,AP15&lt;2.5),"ACEPTABLE",IF(AP15&gt;=5,"INEXISTENTE","DÉBIL")))</f>
        <v>FUERTE</v>
      </c>
      <c r="AR15" s="356">
        <f>IF(Q15=0,0,ROUND((Q15*AP15),0))</f>
        <v>4</v>
      </c>
      <c r="AS15" s="358" t="str">
        <f t="shared" ref="AS15" si="33">IF(AR15&gt;=36,"GRAVE", IF(AR15&lt;=10, "LEVE", "MODERADO"))</f>
        <v>LEVE</v>
      </c>
      <c r="AT15" s="270" t="s">
        <v>731</v>
      </c>
      <c r="AU15" s="270">
        <v>0</v>
      </c>
      <c r="AV15" s="49" t="s">
        <v>84</v>
      </c>
      <c r="AW15" s="49"/>
      <c r="AX15" s="97"/>
      <c r="AY15" s="293"/>
      <c r="AZ15" s="48"/>
      <c r="BA15" s="48"/>
      <c r="BB15" s="48"/>
      <c r="BC15" s="48"/>
      <c r="BD15" s="48"/>
    </row>
    <row r="16" spans="1:58" s="72" customFormat="1" ht="64.5" customHeight="1" x14ac:dyDescent="0.2">
      <c r="A16" s="384"/>
      <c r="B16" s="386"/>
      <c r="C16" s="258" t="s">
        <v>158</v>
      </c>
      <c r="D16" s="382"/>
      <c r="E16" s="278" t="s">
        <v>156</v>
      </c>
      <c r="F16" s="278" t="s">
        <v>263</v>
      </c>
      <c r="G16" s="278" t="s">
        <v>35</v>
      </c>
      <c r="H16" s="251" t="s">
        <v>719</v>
      </c>
      <c r="I16" s="374"/>
      <c r="J16" s="371"/>
      <c r="K16" s="76" t="s">
        <v>724</v>
      </c>
      <c r="L16" s="374"/>
      <c r="M16" s="366"/>
      <c r="N16" s="364"/>
      <c r="O16" s="366"/>
      <c r="P16" s="364"/>
      <c r="Q16" s="364"/>
      <c r="R16" s="151" t="s">
        <v>322</v>
      </c>
      <c r="S16" s="152">
        <f t="shared" si="1"/>
        <v>1</v>
      </c>
      <c r="T16" s="345"/>
      <c r="U16" s="345"/>
      <c r="V16" s="276" t="s">
        <v>727</v>
      </c>
      <c r="W16" s="362"/>
      <c r="X16" s="343"/>
      <c r="Y16" s="273">
        <f t="shared" si="2"/>
        <v>4</v>
      </c>
      <c r="Z16" s="274" t="s">
        <v>325</v>
      </c>
      <c r="AA16" s="274"/>
      <c r="AB16" s="343"/>
      <c r="AC16" s="345"/>
      <c r="AD16" s="272">
        <f t="shared" si="3"/>
        <v>1</v>
      </c>
      <c r="AE16" s="274" t="s">
        <v>302</v>
      </c>
      <c r="AF16" s="274" t="s">
        <v>695</v>
      </c>
      <c r="AG16" s="343"/>
      <c r="AH16" s="345"/>
      <c r="AI16" s="272">
        <f t="shared" si="4"/>
        <v>1</v>
      </c>
      <c r="AJ16" s="274" t="s">
        <v>299</v>
      </c>
      <c r="AK16" s="274" t="s">
        <v>309</v>
      </c>
      <c r="AL16" s="343"/>
      <c r="AM16" s="345"/>
      <c r="AN16" s="272">
        <f t="shared" si="5"/>
        <v>1</v>
      </c>
      <c r="AO16" s="274" t="s">
        <v>496</v>
      </c>
      <c r="AP16" s="345"/>
      <c r="AQ16" s="360"/>
      <c r="AR16" s="356"/>
      <c r="AS16" s="358"/>
      <c r="AT16" s="259" t="s">
        <v>732</v>
      </c>
      <c r="AU16" s="271">
        <v>0.85</v>
      </c>
      <c r="AV16" s="49" t="s">
        <v>84</v>
      </c>
      <c r="AW16" s="49"/>
      <c r="AX16" s="97"/>
      <c r="AY16" s="293"/>
      <c r="AZ16" s="48"/>
      <c r="BA16" s="48"/>
      <c r="BB16" s="48"/>
      <c r="BC16" s="48"/>
      <c r="BD16" s="48"/>
    </row>
    <row r="17" spans="1:56" s="72" customFormat="1" ht="133.15" customHeight="1" x14ac:dyDescent="0.2">
      <c r="A17" s="384"/>
      <c r="B17" s="386"/>
      <c r="C17" s="258" t="s">
        <v>161</v>
      </c>
      <c r="D17" s="277" t="str">
        <f>IF(C17=$B$1048358,$C$1048358,IF(C17=$B$1048359,$C$1048359,IF(C17=$B$1048360,$C$1048360,IF(C17=$B$1048361,$C$1048361,IF(C17=$B$1048362,$C$1048362,IF(C17=$B$1048363,$C$1048363,IF(C17=$B$1048364,$C$1048364,IF(C17=$B$1048365,$C$1048365,IF(C17=$B$1048366,$C$1048366,IF(C17=$B$1048367,$C$1048367,IF(C17=$B$1048370,$C$1048370,IF(C17=$B$1048371,$C$1048371,IF(C17=$B$1048372,C$1048372,IF(C17=$B$1048373,$C$1048373,IF(C17=$B$1048374,$C$1048374," ")))))))))))))))</f>
        <v>Ejercer la evaluación y control sobre el desarrollo del quehacer institucional, de forma preventiva y correctiva, vigilando el cumplimiento de las disposiciones establecidas por la Ley y la Universidad.</v>
      </c>
      <c r="E17" s="278" t="s">
        <v>174</v>
      </c>
      <c r="F17" s="278" t="s">
        <v>264</v>
      </c>
      <c r="G17" s="278" t="s">
        <v>39</v>
      </c>
      <c r="H17" s="251" t="s">
        <v>720</v>
      </c>
      <c r="I17" s="374"/>
      <c r="J17" s="371"/>
      <c r="K17" s="76" t="s">
        <v>725</v>
      </c>
      <c r="L17" s="374"/>
      <c r="M17" s="366"/>
      <c r="N17" s="364"/>
      <c r="O17" s="366"/>
      <c r="P17" s="364"/>
      <c r="Q17" s="364"/>
      <c r="R17" s="151" t="s">
        <v>322</v>
      </c>
      <c r="S17" s="152">
        <f t="shared" si="1"/>
        <v>1</v>
      </c>
      <c r="T17" s="345"/>
      <c r="U17" s="345"/>
      <c r="V17" s="274" t="s">
        <v>728</v>
      </c>
      <c r="W17" s="362"/>
      <c r="X17" s="343"/>
      <c r="Y17" s="273">
        <f t="shared" si="2"/>
        <v>2</v>
      </c>
      <c r="Z17" s="274" t="s">
        <v>326</v>
      </c>
      <c r="AA17" s="274"/>
      <c r="AB17" s="343"/>
      <c r="AC17" s="345"/>
      <c r="AD17" s="272">
        <f t="shared" si="3"/>
        <v>1</v>
      </c>
      <c r="AE17" s="274" t="s">
        <v>302</v>
      </c>
      <c r="AF17" s="274" t="s">
        <v>730</v>
      </c>
      <c r="AG17" s="343"/>
      <c r="AH17" s="345"/>
      <c r="AI17" s="272">
        <f t="shared" si="4"/>
        <v>1</v>
      </c>
      <c r="AJ17" s="274" t="s">
        <v>299</v>
      </c>
      <c r="AK17" s="274" t="s">
        <v>310</v>
      </c>
      <c r="AL17" s="343"/>
      <c r="AM17" s="345"/>
      <c r="AN17" s="272">
        <f t="shared" si="5"/>
        <v>1</v>
      </c>
      <c r="AO17" s="274" t="s">
        <v>496</v>
      </c>
      <c r="AP17" s="345"/>
      <c r="AQ17" s="360"/>
      <c r="AR17" s="356"/>
      <c r="AS17" s="358"/>
      <c r="AT17" s="259" t="s">
        <v>733</v>
      </c>
      <c r="AU17" s="270">
        <v>0</v>
      </c>
      <c r="AV17" s="49" t="s">
        <v>84</v>
      </c>
      <c r="AW17" s="49"/>
      <c r="AX17" s="97"/>
      <c r="AY17" s="293"/>
      <c r="AZ17" s="48"/>
      <c r="BA17" s="48"/>
      <c r="BB17" s="48"/>
      <c r="BC17" s="48"/>
      <c r="BD17" s="48"/>
    </row>
    <row r="18" spans="1:56" s="72" customFormat="1" ht="64.5" customHeight="1" x14ac:dyDescent="0.2">
      <c r="A18" s="384">
        <v>4</v>
      </c>
      <c r="B18" s="386" t="s">
        <v>146</v>
      </c>
      <c r="C18" s="380" t="s">
        <v>158</v>
      </c>
      <c r="D18" s="382" t="str">
        <f>IF(C18=$B$1048367,$C$1048367,IF(C18=$B$1048368,$C$1048368,IF(C18=$B$1048369,$C$1048369,IF(C18=$B$1048370,$C$1048370,IF(C18=$B$1048371,$C$1048371,IF(C18=$B$1048372,$C$1048372,IF(C18=$B$1048373,$C$1048373,IF(C18=$B$1048374,$C$1048374,IF(C18=$B$1048375,$C$1048375,IF(C18=$B$1048376,$C$1048376,IF(C18=$B$1048379,$C$1048379,IF(C18=$B$1048380,$C$1048380,IF(C18=$B$1048381,C$1048381,IF(C18=$B$1048382,$C$1048382,IF(C18=$B$1048383,$C$1048383," ")))))))))))))))</f>
        <v>Administrar y ejecutar los recursos de la institución generando en los procesos mayor eficiencia y eficacia para dar una respuesta oportuna a los servicios demandados en el cumplimiento de las funciones misionales.</v>
      </c>
      <c r="E18" s="380" t="s">
        <v>410</v>
      </c>
      <c r="F18" s="278" t="s">
        <v>263</v>
      </c>
      <c r="G18" s="278" t="s">
        <v>33</v>
      </c>
      <c r="H18" s="252" t="s">
        <v>506</v>
      </c>
      <c r="I18" s="374" t="s">
        <v>100</v>
      </c>
      <c r="J18" s="371" t="s">
        <v>507</v>
      </c>
      <c r="K18" s="372" t="s">
        <v>508</v>
      </c>
      <c r="L18" s="372" t="s">
        <v>509</v>
      </c>
      <c r="M18" s="366" t="s">
        <v>142</v>
      </c>
      <c r="N18" s="364">
        <f t="shared" ref="N18" si="34">IF(M18="ALTA",5,IF(M18="MEDIO ALTA",4,IF(M18="MEDIA",3,IF(M18="MEDIO BAJA",2,IF(M18="BAJA",1,0)))))</f>
        <v>5</v>
      </c>
      <c r="O18" s="366" t="s">
        <v>134</v>
      </c>
      <c r="P18" s="364">
        <f t="shared" si="6"/>
        <v>3</v>
      </c>
      <c r="Q18" s="364">
        <f t="shared" ref="Q18" si="35">P18*N18</f>
        <v>15</v>
      </c>
      <c r="R18" s="151" t="s">
        <v>322</v>
      </c>
      <c r="S18" s="152">
        <f t="shared" si="1"/>
        <v>1</v>
      </c>
      <c r="T18" s="345">
        <f t="shared" ref="T18" si="36">ROUND(AVERAGEIF(S18:S20,"&gt;0"),0)</f>
        <v>1</v>
      </c>
      <c r="U18" s="345">
        <f t="shared" ref="U18" si="37">T18*$U$8</f>
        <v>0.6</v>
      </c>
      <c r="V18" s="253" t="s">
        <v>511</v>
      </c>
      <c r="W18" s="362">
        <f t="shared" ref="W18" si="38">IF(R18="No_existen",5*$W$8,X18*$W$8)</f>
        <v>0.2</v>
      </c>
      <c r="X18" s="343">
        <f t="shared" ref="X18" si="39">ROUND(AVERAGEIF(Y18:Y20,"&gt;0"),0)</f>
        <v>4</v>
      </c>
      <c r="Y18" s="273">
        <f t="shared" si="2"/>
        <v>4</v>
      </c>
      <c r="Z18" s="274" t="s">
        <v>325</v>
      </c>
      <c r="AA18" s="274"/>
      <c r="AB18" s="343">
        <f t="shared" ref="AB18" si="40">IF(R18="No_existen",5*$AB$8,AC18*$AB$8)</f>
        <v>0.15</v>
      </c>
      <c r="AC18" s="345">
        <f t="shared" ref="AC18" si="41">ROUND(AVERAGEIF(AD18:AD20,"&gt;0"),0)</f>
        <v>1</v>
      </c>
      <c r="AD18" s="272">
        <f t="shared" si="3"/>
        <v>1</v>
      </c>
      <c r="AE18" s="274" t="s">
        <v>302</v>
      </c>
      <c r="AF18" s="253" t="s">
        <v>514</v>
      </c>
      <c r="AG18" s="343">
        <f t="shared" ref="AG18" si="42">IF(R18="No_existen",5*$AG$8,AH18*$AG$8)</f>
        <v>0.1</v>
      </c>
      <c r="AH18" s="345">
        <f t="shared" ref="AH18" si="43">ROUND(AVERAGEIF(AI18:AI20,"&gt;0"),0)</f>
        <v>1</v>
      </c>
      <c r="AI18" s="272">
        <f t="shared" si="4"/>
        <v>1</v>
      </c>
      <c r="AJ18" s="274" t="s">
        <v>299</v>
      </c>
      <c r="AK18" s="274" t="s">
        <v>313</v>
      </c>
      <c r="AL18" s="343">
        <f t="shared" ref="AL18" si="44">IF(R18="No_existen",5*$AL$8,AM18*$AL$8)</f>
        <v>0.1</v>
      </c>
      <c r="AM18" s="345">
        <f t="shared" ref="AM18" si="45">ROUND(AVERAGEIF(AN18:AN20,"&gt;0"),0)</f>
        <v>1</v>
      </c>
      <c r="AN18" s="272">
        <f t="shared" si="5"/>
        <v>1</v>
      </c>
      <c r="AO18" s="274" t="s">
        <v>496</v>
      </c>
      <c r="AP18" s="345">
        <f t="shared" ref="AP18" si="46">ROUND(AVERAGE(T18,AC18,AH18,AM18),0)</f>
        <v>1</v>
      </c>
      <c r="AQ18" s="360" t="str">
        <f t="shared" ref="AQ18" si="47">IF(AP18&lt;1.5,"FUERTE",IF(AND(AP18&gt;=1.5,AP18&lt;2.5),"ACEPTABLE",IF(AP18&gt;=5,"INEXISTENTE","DÉBIL")))</f>
        <v>FUERTE</v>
      </c>
      <c r="AR18" s="356">
        <f t="shared" ref="AR18" si="48">IF(Q18=0,0,ROUND((Q18*AP18),0))</f>
        <v>15</v>
      </c>
      <c r="AS18" s="358" t="str">
        <f t="shared" ref="AS18" si="49">IF(AR18&gt;=36,"GRAVE", IF(AR18&lt;=10, "LEVE", "MODERADO"))</f>
        <v>MODERADO</v>
      </c>
      <c r="AT18" s="350" t="s">
        <v>517</v>
      </c>
      <c r="AU18" s="350">
        <v>15</v>
      </c>
      <c r="AV18" s="49" t="s">
        <v>87</v>
      </c>
      <c r="AW18" s="280" t="s">
        <v>518</v>
      </c>
      <c r="AX18" s="254">
        <v>44196</v>
      </c>
      <c r="AY18" s="294" t="s">
        <v>519</v>
      </c>
      <c r="AZ18" s="48"/>
      <c r="BA18" s="48"/>
      <c r="BB18" s="48"/>
      <c r="BC18" s="48"/>
      <c r="BD18" s="48"/>
    </row>
    <row r="19" spans="1:56" s="72" customFormat="1" ht="64.5" customHeight="1" x14ac:dyDescent="0.2">
      <c r="A19" s="384"/>
      <c r="B19" s="386"/>
      <c r="C19" s="380"/>
      <c r="D19" s="382"/>
      <c r="E19" s="380"/>
      <c r="F19" s="278" t="s">
        <v>263</v>
      </c>
      <c r="G19" s="278" t="s">
        <v>35</v>
      </c>
      <c r="H19" s="252" t="s">
        <v>510</v>
      </c>
      <c r="I19" s="374"/>
      <c r="J19" s="371"/>
      <c r="K19" s="372"/>
      <c r="L19" s="372"/>
      <c r="M19" s="366"/>
      <c r="N19" s="364"/>
      <c r="O19" s="366"/>
      <c r="P19" s="364"/>
      <c r="Q19" s="364"/>
      <c r="R19" s="151" t="s">
        <v>322</v>
      </c>
      <c r="S19" s="152">
        <f t="shared" si="1"/>
        <v>1</v>
      </c>
      <c r="T19" s="345"/>
      <c r="U19" s="345"/>
      <c r="V19" s="253" t="s">
        <v>512</v>
      </c>
      <c r="W19" s="362"/>
      <c r="X19" s="343"/>
      <c r="Y19" s="273">
        <f t="shared" si="2"/>
        <v>4</v>
      </c>
      <c r="Z19" s="274" t="s">
        <v>325</v>
      </c>
      <c r="AA19" s="274"/>
      <c r="AB19" s="343"/>
      <c r="AC19" s="345"/>
      <c r="AD19" s="272">
        <f t="shared" si="3"/>
        <v>1</v>
      </c>
      <c r="AE19" s="274" t="s">
        <v>302</v>
      </c>
      <c r="AF19" s="253" t="s">
        <v>515</v>
      </c>
      <c r="AG19" s="343"/>
      <c r="AH19" s="345"/>
      <c r="AI19" s="272">
        <f t="shared" si="4"/>
        <v>1</v>
      </c>
      <c r="AJ19" s="274" t="s">
        <v>299</v>
      </c>
      <c r="AK19" s="274" t="s">
        <v>313</v>
      </c>
      <c r="AL19" s="343"/>
      <c r="AM19" s="345"/>
      <c r="AN19" s="272">
        <f t="shared" si="5"/>
        <v>1</v>
      </c>
      <c r="AO19" s="274" t="s">
        <v>496</v>
      </c>
      <c r="AP19" s="345"/>
      <c r="AQ19" s="360"/>
      <c r="AR19" s="356"/>
      <c r="AS19" s="358"/>
      <c r="AT19" s="350"/>
      <c r="AU19" s="350"/>
      <c r="AV19" s="49" t="s">
        <v>87</v>
      </c>
      <c r="AW19" s="280" t="s">
        <v>520</v>
      </c>
      <c r="AX19" s="254">
        <v>44196</v>
      </c>
      <c r="AY19" s="294" t="s">
        <v>521</v>
      </c>
      <c r="AZ19" s="48"/>
      <c r="BA19" s="48"/>
      <c r="BB19" s="48"/>
      <c r="BC19" s="48"/>
      <c r="BD19" s="48"/>
    </row>
    <row r="20" spans="1:56" s="72" customFormat="1" ht="64.5" customHeight="1" x14ac:dyDescent="0.2">
      <c r="A20" s="384"/>
      <c r="B20" s="386"/>
      <c r="C20" s="380"/>
      <c r="D20" s="382"/>
      <c r="E20" s="380"/>
      <c r="F20" s="278"/>
      <c r="G20" s="278"/>
      <c r="H20" s="278"/>
      <c r="I20" s="374"/>
      <c r="J20" s="371"/>
      <c r="K20" s="372"/>
      <c r="L20" s="372"/>
      <c r="M20" s="366"/>
      <c r="N20" s="364"/>
      <c r="O20" s="366"/>
      <c r="P20" s="364"/>
      <c r="Q20" s="364"/>
      <c r="R20" s="151" t="s">
        <v>322</v>
      </c>
      <c r="S20" s="152">
        <f t="shared" si="1"/>
        <v>1</v>
      </c>
      <c r="T20" s="345"/>
      <c r="U20" s="345"/>
      <c r="V20" s="253" t="s">
        <v>513</v>
      </c>
      <c r="W20" s="362"/>
      <c r="X20" s="343"/>
      <c r="Y20" s="273">
        <f t="shared" si="2"/>
        <v>4</v>
      </c>
      <c r="Z20" s="274" t="s">
        <v>325</v>
      </c>
      <c r="AA20" s="274"/>
      <c r="AB20" s="343"/>
      <c r="AC20" s="345"/>
      <c r="AD20" s="272">
        <f t="shared" si="3"/>
        <v>1</v>
      </c>
      <c r="AE20" s="274" t="s">
        <v>302</v>
      </c>
      <c r="AF20" s="253" t="s">
        <v>516</v>
      </c>
      <c r="AG20" s="343"/>
      <c r="AH20" s="345"/>
      <c r="AI20" s="272">
        <f t="shared" si="4"/>
        <v>1</v>
      </c>
      <c r="AJ20" s="274" t="s">
        <v>299</v>
      </c>
      <c r="AK20" s="274" t="s">
        <v>313</v>
      </c>
      <c r="AL20" s="343"/>
      <c r="AM20" s="345"/>
      <c r="AN20" s="272">
        <f t="shared" si="5"/>
        <v>1</v>
      </c>
      <c r="AO20" s="274" t="s">
        <v>496</v>
      </c>
      <c r="AP20" s="345"/>
      <c r="AQ20" s="360"/>
      <c r="AR20" s="356"/>
      <c r="AS20" s="358"/>
      <c r="AT20" s="350"/>
      <c r="AU20" s="350"/>
      <c r="AV20" s="49"/>
      <c r="AW20" s="49"/>
      <c r="AX20" s="97"/>
      <c r="AY20" s="293"/>
      <c r="AZ20" s="48"/>
      <c r="BA20" s="48"/>
      <c r="BB20" s="48"/>
      <c r="BC20" s="48"/>
      <c r="BD20" s="48"/>
    </row>
    <row r="21" spans="1:56" s="72" customFormat="1" ht="64.5" customHeight="1" x14ac:dyDescent="0.2">
      <c r="A21" s="384">
        <v>5</v>
      </c>
      <c r="B21" s="386" t="s">
        <v>146</v>
      </c>
      <c r="C21" s="380" t="s">
        <v>162</v>
      </c>
      <c r="D21" s="382" t="str">
        <f>IF(C21=$B$1048367,$C$1048367,IF(C21=$B$1048368,$C$1048368,IF(C21=$B$1048369,$C$1048369,IF(C21=$B$1048370,$C$1048370,IF(C21=$B$1048371,$C$1048371,IF(C21=$B$1048372,$C$1048372,IF(C21=$B$1048373,$C$1048373,IF(C21=$B$1048374,$C$1048374,IF(C21=$B$1048375,$C$1048375,IF(C21=$B$1048376,$C$1048376,IF(C21=$B$1048379,$C$1048379,IF(C21=$B$1048380,$C$1048380,IF(C21=$B$1048381,C$1048381,IF(C21=$B$1048382,$C$1048382,IF(C21=$B$1048383,$C$1048383,"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21" s="380" t="s">
        <v>395</v>
      </c>
      <c r="F21" s="278" t="s">
        <v>263</v>
      </c>
      <c r="G21" s="278" t="s">
        <v>32</v>
      </c>
      <c r="H21" s="278" t="s">
        <v>522</v>
      </c>
      <c r="I21" s="374" t="s">
        <v>136</v>
      </c>
      <c r="J21" s="371" t="s">
        <v>523</v>
      </c>
      <c r="K21" s="374" t="s">
        <v>524</v>
      </c>
      <c r="L21" s="374" t="s">
        <v>525</v>
      </c>
      <c r="M21" s="366" t="s">
        <v>121</v>
      </c>
      <c r="N21" s="364">
        <f t="shared" ref="N21" si="50">IF(M21="ALTA",5,IF(M21="MEDIO ALTA",4,IF(M21="MEDIA",3,IF(M21="MEDIO BAJA",2,IF(M21="BAJA",1,0)))))</f>
        <v>1</v>
      </c>
      <c r="O21" s="366" t="s">
        <v>137</v>
      </c>
      <c r="P21" s="364">
        <f t="shared" si="6"/>
        <v>4</v>
      </c>
      <c r="Q21" s="364">
        <f t="shared" ref="Q21" si="51">P21*N21</f>
        <v>4</v>
      </c>
      <c r="R21" s="151" t="s">
        <v>322</v>
      </c>
      <c r="S21" s="152">
        <f t="shared" si="1"/>
        <v>1</v>
      </c>
      <c r="T21" s="345">
        <f t="shared" ref="T21" si="52">ROUND(AVERAGEIF(S21:S23,"&gt;0"),0)</f>
        <v>1</v>
      </c>
      <c r="U21" s="345">
        <f t="shared" ref="U21" si="53">T21*$U$8</f>
        <v>0.6</v>
      </c>
      <c r="V21" s="274" t="s">
        <v>581</v>
      </c>
      <c r="W21" s="362">
        <f t="shared" ref="W21" si="54">IF(R21="No_existen",5*$W$8,X21*$W$8)</f>
        <v>0.2</v>
      </c>
      <c r="X21" s="343">
        <f t="shared" ref="X21" si="55">ROUND(AVERAGEIF(Y21:Y23,"&gt;0"),0)</f>
        <v>4</v>
      </c>
      <c r="Y21" s="273">
        <f t="shared" si="2"/>
        <v>4</v>
      </c>
      <c r="Z21" s="274" t="s">
        <v>325</v>
      </c>
      <c r="AA21" s="274"/>
      <c r="AB21" s="343">
        <f t="shared" ref="AB21" si="56">IF(R21="No_existen",5*$AB$8,AC21*$AB$8)</f>
        <v>0.15</v>
      </c>
      <c r="AC21" s="345">
        <f t="shared" ref="AC21" si="57">ROUND(AVERAGEIF(AD21:AD23,"&gt;0"),0)</f>
        <v>1</v>
      </c>
      <c r="AD21" s="272">
        <f t="shared" si="3"/>
        <v>1</v>
      </c>
      <c r="AE21" s="274" t="s">
        <v>302</v>
      </c>
      <c r="AF21" s="274" t="s">
        <v>582</v>
      </c>
      <c r="AG21" s="343">
        <f t="shared" ref="AG21" si="58">IF(R21="No_existen",5*$AG$8,AH21*$AG$8)</f>
        <v>0.1</v>
      </c>
      <c r="AH21" s="345">
        <f t="shared" ref="AH21" si="59">ROUND(AVERAGEIF(AI21:AI23,"&gt;0"),0)</f>
        <v>1</v>
      </c>
      <c r="AI21" s="272">
        <f t="shared" si="4"/>
        <v>1</v>
      </c>
      <c r="AJ21" s="274" t="s">
        <v>299</v>
      </c>
      <c r="AK21" s="274" t="s">
        <v>306</v>
      </c>
      <c r="AL21" s="343">
        <f t="shared" ref="AL21" si="60">IF(R21="No_existen",5*$AL$8,AM21*$AL$8)</f>
        <v>0.1</v>
      </c>
      <c r="AM21" s="345">
        <f t="shared" ref="AM21" si="61">ROUND(AVERAGEIF(AN21:AN23,"&gt;0"),0)</f>
        <v>1</v>
      </c>
      <c r="AN21" s="272">
        <f t="shared" si="5"/>
        <v>1</v>
      </c>
      <c r="AO21" s="274" t="s">
        <v>496</v>
      </c>
      <c r="AP21" s="345">
        <f t="shared" ref="AP21" si="62">ROUND(AVERAGE(T21,AC21,AH21,AM21),0)</f>
        <v>1</v>
      </c>
      <c r="AQ21" s="360" t="str">
        <f t="shared" ref="AQ21" si="63">IF(AP21&lt;1.5,"FUERTE",IF(AND(AP21&gt;=1.5,AP21&lt;2.5),"ACEPTABLE",IF(AP21&gt;=5,"INEXISTENTE","DÉBIL")))</f>
        <v>FUERTE</v>
      </c>
      <c r="AR21" s="356">
        <f t="shared" ref="AR21" si="64">IF(Q21=0,0,ROUND((Q21*AP21),0))</f>
        <v>4</v>
      </c>
      <c r="AS21" s="358" t="str">
        <f t="shared" ref="AS21" si="65">IF(AR21&gt;=36,"GRAVE", IF(AR21&lt;=10, "LEVE", "MODERADO"))</f>
        <v>LEVE</v>
      </c>
      <c r="AT21" s="351" t="s">
        <v>583</v>
      </c>
      <c r="AU21" s="355">
        <v>0</v>
      </c>
      <c r="AV21" s="49" t="s">
        <v>84</v>
      </c>
      <c r="AW21" s="49"/>
      <c r="AX21" s="97"/>
      <c r="AY21" s="293"/>
      <c r="AZ21" s="48"/>
      <c r="BA21" s="48"/>
      <c r="BB21" s="48"/>
      <c r="BC21" s="48"/>
      <c r="BD21" s="48"/>
    </row>
    <row r="22" spans="1:56" s="72" customFormat="1" ht="64.5" customHeight="1" x14ac:dyDescent="0.2">
      <c r="A22" s="384"/>
      <c r="B22" s="386"/>
      <c r="C22" s="380"/>
      <c r="D22" s="382"/>
      <c r="E22" s="380"/>
      <c r="F22" s="278"/>
      <c r="G22" s="278"/>
      <c r="H22" s="278"/>
      <c r="I22" s="374"/>
      <c r="J22" s="371"/>
      <c r="K22" s="374"/>
      <c r="L22" s="374"/>
      <c r="M22" s="366"/>
      <c r="N22" s="364"/>
      <c r="O22" s="366"/>
      <c r="P22" s="364"/>
      <c r="Q22" s="364"/>
      <c r="R22" s="151"/>
      <c r="S22" s="152">
        <f t="shared" si="1"/>
        <v>0</v>
      </c>
      <c r="T22" s="345"/>
      <c r="U22" s="345"/>
      <c r="V22" s="274"/>
      <c r="W22" s="362"/>
      <c r="X22" s="343"/>
      <c r="Y22" s="273">
        <f t="shared" si="2"/>
        <v>0</v>
      </c>
      <c r="Z22" s="274"/>
      <c r="AA22" s="274"/>
      <c r="AB22" s="343"/>
      <c r="AC22" s="345"/>
      <c r="AD22" s="272">
        <f t="shared" si="3"/>
        <v>0</v>
      </c>
      <c r="AE22" s="274"/>
      <c r="AF22" s="274"/>
      <c r="AG22" s="343"/>
      <c r="AH22" s="345"/>
      <c r="AI22" s="272">
        <f t="shared" si="4"/>
        <v>0</v>
      </c>
      <c r="AJ22" s="274"/>
      <c r="AK22" s="274"/>
      <c r="AL22" s="343"/>
      <c r="AM22" s="345"/>
      <c r="AN22" s="272">
        <f t="shared" si="5"/>
        <v>0</v>
      </c>
      <c r="AO22" s="274"/>
      <c r="AP22" s="345"/>
      <c r="AQ22" s="360"/>
      <c r="AR22" s="356"/>
      <c r="AS22" s="358"/>
      <c r="AT22" s="351"/>
      <c r="AU22" s="351"/>
      <c r="AV22" s="49" t="s">
        <v>84</v>
      </c>
      <c r="AW22" s="49"/>
      <c r="AX22" s="97"/>
      <c r="AY22" s="293"/>
      <c r="AZ22" s="48"/>
      <c r="BA22" s="48"/>
      <c r="BB22" s="48"/>
      <c r="BC22" s="48"/>
      <c r="BD22" s="48"/>
    </row>
    <row r="23" spans="1:56" s="72" customFormat="1" ht="64.5" customHeight="1" x14ac:dyDescent="0.2">
      <c r="A23" s="384"/>
      <c r="B23" s="386"/>
      <c r="C23" s="380"/>
      <c r="D23" s="382"/>
      <c r="E23" s="380"/>
      <c r="F23" s="278"/>
      <c r="G23" s="278"/>
      <c r="H23" s="278"/>
      <c r="I23" s="374"/>
      <c r="J23" s="371"/>
      <c r="K23" s="374"/>
      <c r="L23" s="374"/>
      <c r="M23" s="366"/>
      <c r="N23" s="364"/>
      <c r="O23" s="366"/>
      <c r="P23" s="364"/>
      <c r="Q23" s="364"/>
      <c r="R23" s="151"/>
      <c r="S23" s="152">
        <f t="shared" si="1"/>
        <v>0</v>
      </c>
      <c r="T23" s="345"/>
      <c r="U23" s="345"/>
      <c r="V23" s="274"/>
      <c r="W23" s="362"/>
      <c r="X23" s="343"/>
      <c r="Y23" s="273">
        <f t="shared" si="2"/>
        <v>0</v>
      </c>
      <c r="Z23" s="274"/>
      <c r="AA23" s="274"/>
      <c r="AB23" s="343"/>
      <c r="AC23" s="345"/>
      <c r="AD23" s="272">
        <f t="shared" si="3"/>
        <v>0</v>
      </c>
      <c r="AE23" s="274"/>
      <c r="AF23" s="274"/>
      <c r="AG23" s="343"/>
      <c r="AH23" s="345"/>
      <c r="AI23" s="272">
        <f t="shared" si="4"/>
        <v>0</v>
      </c>
      <c r="AJ23" s="274"/>
      <c r="AK23" s="274"/>
      <c r="AL23" s="343"/>
      <c r="AM23" s="345"/>
      <c r="AN23" s="272">
        <f t="shared" si="5"/>
        <v>0</v>
      </c>
      <c r="AO23" s="274"/>
      <c r="AP23" s="345"/>
      <c r="AQ23" s="360"/>
      <c r="AR23" s="356"/>
      <c r="AS23" s="358"/>
      <c r="AT23" s="351"/>
      <c r="AU23" s="351"/>
      <c r="AV23" s="49"/>
      <c r="AW23" s="49"/>
      <c r="AX23" s="97"/>
      <c r="AY23" s="293"/>
      <c r="AZ23" s="48"/>
      <c r="BA23" s="48"/>
      <c r="BB23" s="48"/>
      <c r="BC23" s="48"/>
      <c r="BD23" s="48"/>
    </row>
    <row r="24" spans="1:56" s="94" customFormat="1" ht="64.5" customHeight="1" x14ac:dyDescent="0.2">
      <c r="A24" s="384">
        <v>6</v>
      </c>
      <c r="B24" s="386" t="s">
        <v>146</v>
      </c>
      <c r="C24" s="380" t="s">
        <v>147</v>
      </c>
      <c r="D24" s="382" t="str">
        <f>IF(C24=$B$1048367,$C$1048367,IF(C24=$B$1048368,$C$1048368,IF(C24=$B$1048369,$C$1048369,IF(C24=$B$1048370,$C$1048370,IF(C24=$B$1048371,$C$1048371,IF(C24=$B$1048372,$C$1048372,IF(C24=$B$1048373,$C$1048373,IF(C24=$B$1048374,$C$1048374,IF(C24=$B$1048375,$C$1048375,IF(C24=$B$1048376,$C$1048376,IF(C24=$B$1048379,$C$1048379,IF(C24=$B$1048380,$C$1048380,IF(C24=$B$1048381,C$1048381,IF(C24=$B$1048382,$C$1048382,IF(C24=$B$1048383,$C$1048383," ")))))))))))))))</f>
        <v>Promover la calidad educativa de la Institución, mediante la administración de los programas de formación que ofrece la universidad en sus diferentes niveles, con el fin de permitir al egresado desempeñarse con idoneidad, ética y compromiso social.</v>
      </c>
      <c r="E24" s="380" t="s">
        <v>187</v>
      </c>
      <c r="F24" s="278" t="s">
        <v>263</v>
      </c>
      <c r="G24" s="278" t="s">
        <v>35</v>
      </c>
      <c r="H24" s="76" t="s">
        <v>526</v>
      </c>
      <c r="I24" s="374" t="s">
        <v>106</v>
      </c>
      <c r="J24" s="371" t="s">
        <v>527</v>
      </c>
      <c r="K24" s="374" t="s">
        <v>528</v>
      </c>
      <c r="L24" s="374" t="s">
        <v>529</v>
      </c>
      <c r="M24" s="366" t="s">
        <v>142</v>
      </c>
      <c r="N24" s="364">
        <f t="shared" ref="N24" si="66">IF(M24="ALTA",5,IF(M24="MEDIO ALTA",4,IF(M24="MEDIA",3,IF(M24="MEDIO BAJA",2,IF(M24="BAJA",1,0)))))</f>
        <v>5</v>
      </c>
      <c r="O24" s="366" t="s">
        <v>133</v>
      </c>
      <c r="P24" s="364">
        <f t="shared" ref="P24" si="67">IF(O24="ALTO",5,IF(O24="MEDIO ALTO",4,IF(O24="MEDIO",3,IF(O24="MEDIO BAJO",2,IF(O24="BAJO",1,0)))))</f>
        <v>5</v>
      </c>
      <c r="Q24" s="364">
        <f t="shared" ref="Q24:Q69" si="68">P24*N24</f>
        <v>25</v>
      </c>
      <c r="R24" s="151" t="s">
        <v>322</v>
      </c>
      <c r="S24" s="152">
        <f t="shared" si="1"/>
        <v>1</v>
      </c>
      <c r="T24" s="345">
        <f t="shared" ref="T24" si="69">ROUND(AVERAGEIF(S24:S26,"&gt;0"),0)</f>
        <v>1</v>
      </c>
      <c r="U24" s="345">
        <f t="shared" ref="U24" si="70">T24*$U$8</f>
        <v>0.6</v>
      </c>
      <c r="V24" s="274" t="s">
        <v>584</v>
      </c>
      <c r="W24" s="362">
        <f t="shared" ref="W24" si="71">IF(R24="No_existen",5*$W$8,X24*$W$8)</f>
        <v>0.15000000000000002</v>
      </c>
      <c r="X24" s="343">
        <f t="shared" ref="X24" si="72">ROUND(AVERAGEIF(Y24:Y26,"&gt;0"),0)</f>
        <v>3</v>
      </c>
      <c r="Y24" s="273">
        <f t="shared" si="2"/>
        <v>2</v>
      </c>
      <c r="Z24" s="274" t="s">
        <v>326</v>
      </c>
      <c r="AA24" s="274"/>
      <c r="AB24" s="343">
        <f t="shared" ref="AB24" si="73">IF(R24="No_existen",5*$AB$8,AC24*$AB$8)</f>
        <v>0.15</v>
      </c>
      <c r="AC24" s="345">
        <f t="shared" ref="AC24" si="74">ROUND(AVERAGEIF(AD24:AD26,"&gt;0"),0)</f>
        <v>1</v>
      </c>
      <c r="AD24" s="272">
        <f t="shared" si="3"/>
        <v>1</v>
      </c>
      <c r="AE24" s="274" t="s">
        <v>302</v>
      </c>
      <c r="AF24" s="274" t="s">
        <v>586</v>
      </c>
      <c r="AG24" s="343">
        <f t="shared" ref="AG24" si="75">IF(R24="No_existen",5*$AG$8,AH24*$AG$8)</f>
        <v>0.1</v>
      </c>
      <c r="AH24" s="345">
        <f t="shared" ref="AH24" si="76">ROUND(AVERAGEIF(AI24:AI26,"&gt;0"),0)</f>
        <v>1</v>
      </c>
      <c r="AI24" s="272">
        <f t="shared" si="4"/>
        <v>1</v>
      </c>
      <c r="AJ24" s="274" t="s">
        <v>299</v>
      </c>
      <c r="AK24" s="274" t="s">
        <v>306</v>
      </c>
      <c r="AL24" s="343">
        <f t="shared" ref="AL24" si="77">IF(R24="No_existen",5*$AL$8,AM24*$AL$8)</f>
        <v>0.1</v>
      </c>
      <c r="AM24" s="345">
        <f t="shared" ref="AM24" si="78">ROUND(AVERAGEIF(AN24:AN26,"&gt;0"),0)</f>
        <v>1</v>
      </c>
      <c r="AN24" s="272">
        <f t="shared" si="5"/>
        <v>1</v>
      </c>
      <c r="AO24" s="274" t="s">
        <v>496</v>
      </c>
      <c r="AP24" s="345">
        <f t="shared" ref="AP24" si="79">ROUND(AVERAGE(T24,AC24,AH24,AM24),0)</f>
        <v>1</v>
      </c>
      <c r="AQ24" s="360" t="str">
        <f t="shared" ref="AQ24" si="80">IF(AP24&lt;1.5,"FUERTE",IF(AND(AP24&gt;=1.5,AP24&lt;2.5),"ACEPTABLE",IF(AP24&gt;=5,"INEXISTENTE","DÉBIL")))</f>
        <v>FUERTE</v>
      </c>
      <c r="AR24" s="356">
        <f t="shared" ref="AR24" si="81">IF(Q24=0,0,ROUND((Q24*AP24),0))</f>
        <v>25</v>
      </c>
      <c r="AS24" s="358" t="str">
        <f t="shared" ref="AS24" si="82">IF(AR24&gt;=36,"GRAVE", IF(AR24&lt;=10, "LEVE", "MODERADO"))</f>
        <v>MODERADO</v>
      </c>
      <c r="AT24" s="351" t="s">
        <v>588</v>
      </c>
      <c r="AU24" s="355">
        <v>0.2</v>
      </c>
      <c r="AV24" s="49" t="s">
        <v>87</v>
      </c>
      <c r="AW24" s="276" t="s">
        <v>589</v>
      </c>
      <c r="AX24" s="97">
        <v>44165</v>
      </c>
      <c r="AY24" s="294" t="s">
        <v>590</v>
      </c>
      <c r="AZ24" s="48"/>
      <c r="BA24" s="48"/>
      <c r="BB24" s="48"/>
      <c r="BC24" s="48"/>
      <c r="BD24" s="48"/>
    </row>
    <row r="25" spans="1:56" s="94" customFormat="1" ht="64.5" customHeight="1" x14ac:dyDescent="0.2">
      <c r="A25" s="384"/>
      <c r="B25" s="386"/>
      <c r="C25" s="380"/>
      <c r="D25" s="382"/>
      <c r="E25" s="380"/>
      <c r="F25" s="278" t="s">
        <v>264</v>
      </c>
      <c r="G25" s="278" t="s">
        <v>38</v>
      </c>
      <c r="H25" s="76" t="s">
        <v>530</v>
      </c>
      <c r="I25" s="374"/>
      <c r="J25" s="371"/>
      <c r="K25" s="374"/>
      <c r="L25" s="374"/>
      <c r="M25" s="366"/>
      <c r="N25" s="364"/>
      <c r="O25" s="366"/>
      <c r="P25" s="364"/>
      <c r="Q25" s="364"/>
      <c r="R25" s="151" t="s">
        <v>322</v>
      </c>
      <c r="S25" s="152">
        <f t="shared" si="1"/>
        <v>1</v>
      </c>
      <c r="T25" s="345"/>
      <c r="U25" s="345"/>
      <c r="V25" s="274" t="s">
        <v>585</v>
      </c>
      <c r="W25" s="362"/>
      <c r="X25" s="343"/>
      <c r="Y25" s="273">
        <f t="shared" si="2"/>
        <v>4</v>
      </c>
      <c r="Z25" s="274" t="s">
        <v>325</v>
      </c>
      <c r="AA25" s="274"/>
      <c r="AB25" s="343"/>
      <c r="AC25" s="345"/>
      <c r="AD25" s="272">
        <f t="shared" si="3"/>
        <v>1</v>
      </c>
      <c r="AE25" s="274" t="s">
        <v>302</v>
      </c>
      <c r="AF25" s="274" t="s">
        <v>587</v>
      </c>
      <c r="AG25" s="343"/>
      <c r="AH25" s="345"/>
      <c r="AI25" s="272">
        <f t="shared" si="4"/>
        <v>1</v>
      </c>
      <c r="AJ25" s="274" t="s">
        <v>299</v>
      </c>
      <c r="AK25" s="274" t="s">
        <v>307</v>
      </c>
      <c r="AL25" s="343"/>
      <c r="AM25" s="345"/>
      <c r="AN25" s="272">
        <f t="shared" si="5"/>
        <v>1</v>
      </c>
      <c r="AO25" s="274" t="s">
        <v>496</v>
      </c>
      <c r="AP25" s="345"/>
      <c r="AQ25" s="360"/>
      <c r="AR25" s="356"/>
      <c r="AS25" s="358"/>
      <c r="AT25" s="351"/>
      <c r="AU25" s="351"/>
      <c r="AV25" s="49"/>
      <c r="AW25" s="49"/>
      <c r="AX25" s="97"/>
      <c r="AY25" s="293"/>
      <c r="AZ25" s="48"/>
      <c r="BA25" s="48"/>
      <c r="BB25" s="48"/>
      <c r="BC25" s="48"/>
      <c r="BD25" s="48"/>
    </row>
    <row r="26" spans="1:56" s="94" customFormat="1" ht="64.5" customHeight="1" x14ac:dyDescent="0.2">
      <c r="A26" s="384"/>
      <c r="B26" s="386"/>
      <c r="C26" s="380"/>
      <c r="D26" s="382"/>
      <c r="E26" s="380"/>
      <c r="F26" s="278"/>
      <c r="G26" s="278"/>
      <c r="H26" s="278"/>
      <c r="I26" s="374"/>
      <c r="J26" s="371"/>
      <c r="K26" s="374"/>
      <c r="L26" s="374"/>
      <c r="M26" s="366"/>
      <c r="N26" s="364"/>
      <c r="O26" s="366"/>
      <c r="P26" s="364"/>
      <c r="Q26" s="364"/>
      <c r="R26" s="151"/>
      <c r="S26" s="152">
        <f t="shared" si="1"/>
        <v>0</v>
      </c>
      <c r="T26" s="345"/>
      <c r="U26" s="345"/>
      <c r="V26" s="274"/>
      <c r="W26" s="362"/>
      <c r="X26" s="343"/>
      <c r="Y26" s="273">
        <f t="shared" si="2"/>
        <v>0</v>
      </c>
      <c r="Z26" s="274"/>
      <c r="AA26" s="274"/>
      <c r="AB26" s="343"/>
      <c r="AC26" s="345"/>
      <c r="AD26" s="272">
        <f t="shared" si="3"/>
        <v>0</v>
      </c>
      <c r="AE26" s="274"/>
      <c r="AF26" s="274"/>
      <c r="AG26" s="343"/>
      <c r="AH26" s="345"/>
      <c r="AI26" s="272">
        <f t="shared" si="4"/>
        <v>0</v>
      </c>
      <c r="AJ26" s="274"/>
      <c r="AK26" s="274"/>
      <c r="AL26" s="343"/>
      <c r="AM26" s="345"/>
      <c r="AN26" s="272">
        <f t="shared" si="5"/>
        <v>0</v>
      </c>
      <c r="AO26" s="274"/>
      <c r="AP26" s="345"/>
      <c r="AQ26" s="360"/>
      <c r="AR26" s="356"/>
      <c r="AS26" s="358"/>
      <c r="AT26" s="351"/>
      <c r="AU26" s="351"/>
      <c r="AV26" s="49"/>
      <c r="AW26" s="49"/>
      <c r="AX26" s="97"/>
      <c r="AY26" s="293"/>
      <c r="AZ26" s="48"/>
      <c r="BA26" s="48"/>
      <c r="BB26" s="48"/>
      <c r="BC26" s="48"/>
      <c r="BD26" s="48"/>
    </row>
    <row r="27" spans="1:56" s="94" customFormat="1" ht="64.5" customHeight="1" x14ac:dyDescent="0.2">
      <c r="A27" s="384">
        <v>7</v>
      </c>
      <c r="B27" s="386" t="s">
        <v>146</v>
      </c>
      <c r="C27" s="380" t="s">
        <v>161</v>
      </c>
      <c r="D27" s="382" t="str">
        <f>IF(C27=$B$1048367,$C$1048367,IF(C27=$B$1048368,$C$1048368,IF(C27=$B$1048369,$C$1048369,IF(C27=$B$1048370,$C$1048370,IF(C27=$B$1048371,$C$1048371,IF(C27=$B$1048372,$C$1048372,IF(C27=$B$1048373,$C$1048373,IF(C27=$B$1048374,$C$1048374,IF(C27=$B$1048375,$C$1048375,IF(C27=$B$1048376,$C$1048376,IF(C27=$B$1048379,$C$1048379,IF(C27=$B$1048380,$C$1048380,IF(C27=$B$1048381,C$1048381,IF(C27=$B$1048382,$C$1048382,IF(C27=$B$1048383,$C$1048383," ")))))))))))))))</f>
        <v>Ejercer la evaluación y control sobre el desarrollo del quehacer institucional, de forma preventiva y correctiva, vigilando el cumplimiento de las disposiciones establecidas por la Ley y la Universidad.</v>
      </c>
      <c r="E27" s="380" t="s">
        <v>174</v>
      </c>
      <c r="F27" s="278" t="s">
        <v>263</v>
      </c>
      <c r="G27" s="278" t="s">
        <v>32</v>
      </c>
      <c r="H27" s="278" t="s">
        <v>531</v>
      </c>
      <c r="I27" s="374" t="s">
        <v>136</v>
      </c>
      <c r="J27" s="371" t="s">
        <v>532</v>
      </c>
      <c r="K27" s="374" t="s">
        <v>533</v>
      </c>
      <c r="L27" s="374" t="s">
        <v>534</v>
      </c>
      <c r="M27" s="366" t="s">
        <v>121</v>
      </c>
      <c r="N27" s="364">
        <f t="shared" ref="N27" si="83">IF(M27="ALTA",5,IF(M27="MEDIO ALTA",4,IF(M27="MEDIA",3,IF(M27="MEDIO BAJA",2,IF(M27="BAJA",1,0)))))</f>
        <v>1</v>
      </c>
      <c r="O27" s="366" t="s">
        <v>133</v>
      </c>
      <c r="P27" s="364">
        <f t="shared" ref="P27" si="84">IF(O27="ALTO",5,IF(O27="MEDIO ALTO",4,IF(O27="MEDIO",3,IF(O27="MEDIO BAJO",2,IF(O27="BAJO",1,0)))))</f>
        <v>5</v>
      </c>
      <c r="Q27" s="364">
        <f t="shared" si="68"/>
        <v>5</v>
      </c>
      <c r="R27" s="151" t="s">
        <v>321</v>
      </c>
      <c r="S27" s="152">
        <f t="shared" si="1"/>
        <v>2</v>
      </c>
      <c r="T27" s="345">
        <f t="shared" ref="T27" si="85">ROUND(AVERAGEIF(S27:S29,"&gt;0"),0)</f>
        <v>2</v>
      </c>
      <c r="U27" s="345">
        <f t="shared" ref="U27" si="86">T27*$U$8</f>
        <v>1.2</v>
      </c>
      <c r="V27" s="274" t="s">
        <v>629</v>
      </c>
      <c r="W27" s="362">
        <f t="shared" ref="W27" si="87">IF(R27="No_existen",5*$W$8,X27*$W$8)</f>
        <v>0.2</v>
      </c>
      <c r="X27" s="343">
        <f t="shared" ref="X27" si="88">ROUND(AVERAGEIF(Y27:Y29,"&gt;0"),0)</f>
        <v>4</v>
      </c>
      <c r="Y27" s="273">
        <f t="shared" si="2"/>
        <v>4</v>
      </c>
      <c r="Z27" s="274" t="s">
        <v>325</v>
      </c>
      <c r="AA27" s="274"/>
      <c r="AB27" s="343">
        <f t="shared" ref="AB27" si="89">IF(R27="No_existen",5*$AB$8,AC27*$AB$8)</f>
        <v>0.15</v>
      </c>
      <c r="AC27" s="345">
        <f t="shared" ref="AC27" si="90">ROUND(AVERAGEIF(AD27:AD29,"&gt;0"),0)</f>
        <v>1</v>
      </c>
      <c r="AD27" s="272">
        <f t="shared" si="3"/>
        <v>1</v>
      </c>
      <c r="AE27" s="274" t="s">
        <v>302</v>
      </c>
      <c r="AF27" s="274" t="s">
        <v>631</v>
      </c>
      <c r="AG27" s="343">
        <f t="shared" ref="AG27" si="91">IF(R27="No_existen",5*$AG$8,AH27*$AG$8)</f>
        <v>0.1</v>
      </c>
      <c r="AH27" s="345">
        <f t="shared" ref="AH27" si="92">ROUND(AVERAGEIF(AI27:AI29,"&gt;0"),0)</f>
        <v>1</v>
      </c>
      <c r="AI27" s="272">
        <f t="shared" si="4"/>
        <v>1</v>
      </c>
      <c r="AJ27" s="274" t="s">
        <v>299</v>
      </c>
      <c r="AK27" s="274" t="s">
        <v>306</v>
      </c>
      <c r="AL27" s="343">
        <f t="shared" ref="AL27" si="93">IF(R27="No_existen",5*$AL$8,AM27*$AL$8)</f>
        <v>0.1</v>
      </c>
      <c r="AM27" s="345">
        <f t="shared" ref="AM27" si="94">ROUND(AVERAGEIF(AN27:AN29,"&gt;0"),0)</f>
        <v>1</v>
      </c>
      <c r="AN27" s="272">
        <f t="shared" si="5"/>
        <v>1</v>
      </c>
      <c r="AO27" s="274" t="s">
        <v>496</v>
      </c>
      <c r="AP27" s="345">
        <f t="shared" ref="AP27" si="95">ROUND(AVERAGE(T27,AC27,AH27,AM27),0)</f>
        <v>1</v>
      </c>
      <c r="AQ27" s="360" t="str">
        <f t="shared" ref="AQ27" si="96">IF(AP27&lt;1.5,"FUERTE",IF(AND(AP27&gt;=1.5,AP27&lt;2.5),"ACEPTABLE",IF(AP27&gt;=5,"INEXISTENTE","DÉBIL")))</f>
        <v>FUERTE</v>
      </c>
      <c r="AR27" s="356">
        <f t="shared" ref="AR27" si="97">IF(Q27=0,0,ROUND((Q27*AP27),0))</f>
        <v>5</v>
      </c>
      <c r="AS27" s="358" t="str">
        <f t="shared" ref="AS27" si="98">IF(AR27&gt;=36,"GRAVE", IF(AR27&lt;=10, "LEVE", "MODERADO"))</f>
        <v>LEVE</v>
      </c>
      <c r="AT27" s="388" t="s">
        <v>632</v>
      </c>
      <c r="AU27" s="388">
        <v>0</v>
      </c>
      <c r="AV27" s="49" t="s">
        <v>84</v>
      </c>
      <c r="AW27" s="49"/>
      <c r="AX27" s="97"/>
      <c r="AY27" s="293"/>
      <c r="AZ27" s="48"/>
      <c r="BA27" s="48"/>
      <c r="BB27" s="48"/>
      <c r="BC27" s="48"/>
      <c r="BD27" s="48"/>
    </row>
    <row r="28" spans="1:56" s="94" customFormat="1" ht="64.5" customHeight="1" x14ac:dyDescent="0.2">
      <c r="A28" s="384"/>
      <c r="B28" s="386"/>
      <c r="C28" s="380"/>
      <c r="D28" s="382"/>
      <c r="E28" s="380"/>
      <c r="F28" s="278" t="s">
        <v>264</v>
      </c>
      <c r="G28" s="278" t="s">
        <v>37</v>
      </c>
      <c r="H28" s="278" t="s">
        <v>535</v>
      </c>
      <c r="I28" s="374"/>
      <c r="J28" s="371"/>
      <c r="K28" s="374"/>
      <c r="L28" s="374"/>
      <c r="M28" s="366"/>
      <c r="N28" s="364"/>
      <c r="O28" s="366"/>
      <c r="P28" s="364"/>
      <c r="Q28" s="364"/>
      <c r="R28" s="151" t="s">
        <v>321</v>
      </c>
      <c r="S28" s="152">
        <f t="shared" si="1"/>
        <v>2</v>
      </c>
      <c r="T28" s="345"/>
      <c r="U28" s="345"/>
      <c r="V28" s="274" t="s">
        <v>630</v>
      </c>
      <c r="W28" s="362"/>
      <c r="X28" s="343"/>
      <c r="Y28" s="273">
        <f t="shared" si="2"/>
        <v>4</v>
      </c>
      <c r="Z28" s="274" t="s">
        <v>325</v>
      </c>
      <c r="AA28" s="274"/>
      <c r="AB28" s="343"/>
      <c r="AC28" s="345"/>
      <c r="AD28" s="272">
        <f t="shared" si="3"/>
        <v>1</v>
      </c>
      <c r="AE28" s="274" t="s">
        <v>302</v>
      </c>
      <c r="AF28" s="274" t="s">
        <v>631</v>
      </c>
      <c r="AG28" s="343"/>
      <c r="AH28" s="345"/>
      <c r="AI28" s="272">
        <f t="shared" si="4"/>
        <v>1</v>
      </c>
      <c r="AJ28" s="274" t="s">
        <v>299</v>
      </c>
      <c r="AK28" s="274" t="s">
        <v>306</v>
      </c>
      <c r="AL28" s="343"/>
      <c r="AM28" s="345"/>
      <c r="AN28" s="272">
        <f t="shared" si="5"/>
        <v>1</v>
      </c>
      <c r="AO28" s="274" t="s">
        <v>496</v>
      </c>
      <c r="AP28" s="345"/>
      <c r="AQ28" s="360"/>
      <c r="AR28" s="356"/>
      <c r="AS28" s="358"/>
      <c r="AT28" s="388"/>
      <c r="AU28" s="388"/>
      <c r="AV28" s="49"/>
      <c r="AW28" s="49"/>
      <c r="AX28" s="97"/>
      <c r="AY28" s="293"/>
      <c r="AZ28" s="48"/>
      <c r="BA28" s="48"/>
      <c r="BB28" s="48"/>
      <c r="BC28" s="48"/>
      <c r="BD28" s="48"/>
    </row>
    <row r="29" spans="1:56" s="94" customFormat="1" ht="64.5" customHeight="1" x14ac:dyDescent="0.2">
      <c r="A29" s="384"/>
      <c r="B29" s="386"/>
      <c r="C29" s="380"/>
      <c r="D29" s="382"/>
      <c r="E29" s="380"/>
      <c r="F29" s="278"/>
      <c r="G29" s="278"/>
      <c r="H29" s="278"/>
      <c r="I29" s="374"/>
      <c r="J29" s="371"/>
      <c r="K29" s="374"/>
      <c r="L29" s="374"/>
      <c r="M29" s="366"/>
      <c r="N29" s="364"/>
      <c r="O29" s="366"/>
      <c r="P29" s="364"/>
      <c r="Q29" s="364"/>
      <c r="R29" s="151"/>
      <c r="S29" s="152">
        <f t="shared" si="1"/>
        <v>0</v>
      </c>
      <c r="T29" s="345"/>
      <c r="U29" s="345"/>
      <c r="V29" s="274"/>
      <c r="W29" s="362"/>
      <c r="X29" s="343"/>
      <c r="Y29" s="273">
        <f t="shared" si="2"/>
        <v>0</v>
      </c>
      <c r="Z29" s="274"/>
      <c r="AA29" s="274"/>
      <c r="AB29" s="343"/>
      <c r="AC29" s="345"/>
      <c r="AD29" s="272">
        <f t="shared" si="3"/>
        <v>0</v>
      </c>
      <c r="AE29" s="274"/>
      <c r="AF29" s="274"/>
      <c r="AG29" s="343"/>
      <c r="AH29" s="345"/>
      <c r="AI29" s="272">
        <f t="shared" si="4"/>
        <v>0</v>
      </c>
      <c r="AJ29" s="274"/>
      <c r="AK29" s="274"/>
      <c r="AL29" s="343"/>
      <c r="AM29" s="345"/>
      <c r="AN29" s="272">
        <f t="shared" si="5"/>
        <v>0</v>
      </c>
      <c r="AO29" s="274"/>
      <c r="AP29" s="345"/>
      <c r="AQ29" s="360"/>
      <c r="AR29" s="356"/>
      <c r="AS29" s="358"/>
      <c r="AT29" s="388"/>
      <c r="AU29" s="388"/>
      <c r="AV29" s="49"/>
      <c r="AW29" s="49"/>
      <c r="AX29" s="97"/>
      <c r="AY29" s="293"/>
      <c r="AZ29" s="48"/>
      <c r="BA29" s="48"/>
      <c r="BB29" s="48"/>
      <c r="BC29" s="48"/>
      <c r="BD29" s="48"/>
    </row>
    <row r="30" spans="1:56" s="94" customFormat="1" ht="64.5" customHeight="1" x14ac:dyDescent="0.2">
      <c r="A30" s="384">
        <v>8</v>
      </c>
      <c r="B30" s="386" t="s">
        <v>146</v>
      </c>
      <c r="C30" s="380" t="s">
        <v>148</v>
      </c>
      <c r="D30" s="382" t="str">
        <f>IF(C30=$B$1048367,$C$1048367,IF(C30=$B$1048368,$C$1048368,IF(C30=$B$1048369,$C$1048369,IF(C30=$B$1048370,$C$1048370,IF(C30=$B$1048371,$C$1048371,IF(C30=$B$1048372,$C$1048372,IF(C30=$B$1048373,$C$1048373,IF(C30=$B$1048374,$C$1048374,IF(C30=$B$1048375,$C$1048375,IF(C30=$B$1048376,$C$1048376,IF(C30=$B$1048379,$C$1048379,IF(C30=$B$1048380,$C$1048380,IF(C30=$B$1048381,C$1048381,IF(C30=$B$1048382,$C$1048382,IF(C30=$B$1048383,$C$1048383," ")))))))))))))))</f>
        <v>Transformar y fortalecer las funciones de investigación, docencia, extensión y proyección social para su articulación en un ambiente multicultural y globalizado, con excelencia académica.</v>
      </c>
      <c r="E30" s="380" t="s">
        <v>167</v>
      </c>
      <c r="F30" s="278" t="s">
        <v>263</v>
      </c>
      <c r="G30" s="278" t="s">
        <v>35</v>
      </c>
      <c r="H30" s="76" t="s">
        <v>536</v>
      </c>
      <c r="I30" s="374" t="s">
        <v>106</v>
      </c>
      <c r="J30" s="371" t="s">
        <v>537</v>
      </c>
      <c r="K30" s="374" t="s">
        <v>538</v>
      </c>
      <c r="L30" s="374" t="s">
        <v>539</v>
      </c>
      <c r="M30" s="366" t="s">
        <v>121</v>
      </c>
      <c r="N30" s="364">
        <f t="shared" ref="N30" si="99">IF(M30="ALTA",5,IF(M30="MEDIO ALTA",4,IF(M30="MEDIA",3,IF(M30="MEDIO BAJA",2,IF(M30="BAJA",1,0)))))</f>
        <v>1</v>
      </c>
      <c r="O30" s="366" t="s">
        <v>137</v>
      </c>
      <c r="P30" s="364">
        <f t="shared" ref="P30" si="100">IF(O30="ALTO",5,IF(O30="MEDIO ALTO",4,IF(O30="MEDIO",3,IF(O30="MEDIO BAJO",2,IF(O30="BAJO",1,0)))))</f>
        <v>4</v>
      </c>
      <c r="Q30" s="364">
        <f t="shared" si="68"/>
        <v>4</v>
      </c>
      <c r="R30" s="151" t="s">
        <v>321</v>
      </c>
      <c r="S30" s="152">
        <f t="shared" si="1"/>
        <v>2</v>
      </c>
      <c r="T30" s="345">
        <f t="shared" ref="T30" si="101">ROUND(AVERAGEIF(S30:S32,"&gt;0"),0)</f>
        <v>2</v>
      </c>
      <c r="U30" s="345">
        <f t="shared" ref="U30" si="102">T30*$U$8</f>
        <v>1.2</v>
      </c>
      <c r="V30" s="274" t="s">
        <v>633</v>
      </c>
      <c r="W30" s="362">
        <f t="shared" ref="W30" si="103">IF(R30="No_existen",5*$W$8,X30*$W$8)</f>
        <v>0.2</v>
      </c>
      <c r="X30" s="343">
        <f t="shared" ref="X30" si="104">ROUND(AVERAGEIF(Y30:Y32,"&gt;0"),0)</f>
        <v>4</v>
      </c>
      <c r="Y30" s="273">
        <f t="shared" si="2"/>
        <v>4</v>
      </c>
      <c r="Z30" s="274" t="s">
        <v>325</v>
      </c>
      <c r="AA30" s="274"/>
      <c r="AB30" s="343">
        <f t="shared" ref="AB30" si="105">IF(R30="No_existen",5*$AB$8,AC30*$AB$8)</f>
        <v>0.15</v>
      </c>
      <c r="AC30" s="345">
        <f t="shared" ref="AC30" si="106">ROUND(AVERAGEIF(AD30:AD32,"&gt;0"),0)</f>
        <v>1</v>
      </c>
      <c r="AD30" s="272">
        <f t="shared" si="3"/>
        <v>1</v>
      </c>
      <c r="AE30" s="274" t="s">
        <v>302</v>
      </c>
      <c r="AF30" s="274" t="s">
        <v>635</v>
      </c>
      <c r="AG30" s="343">
        <f t="shared" ref="AG30" si="107">IF(R30="No_existen",5*$AG$8,AH30*$AG$8)</f>
        <v>0.1</v>
      </c>
      <c r="AH30" s="345">
        <f t="shared" ref="AH30" si="108">ROUND(AVERAGEIF(AI30:AI32,"&gt;0"),0)</f>
        <v>1</v>
      </c>
      <c r="AI30" s="272">
        <f t="shared" si="4"/>
        <v>1</v>
      </c>
      <c r="AJ30" s="274" t="s">
        <v>299</v>
      </c>
      <c r="AK30" s="274" t="s">
        <v>306</v>
      </c>
      <c r="AL30" s="343">
        <f t="shared" ref="AL30" si="109">IF(R30="No_existen",5*$AL$8,AM30*$AL$8)</f>
        <v>0.1</v>
      </c>
      <c r="AM30" s="345">
        <f t="shared" ref="AM30" si="110">ROUND(AVERAGEIF(AN30:AN32,"&gt;0"),0)</f>
        <v>1</v>
      </c>
      <c r="AN30" s="272">
        <f t="shared" si="5"/>
        <v>1</v>
      </c>
      <c r="AO30" s="274" t="s">
        <v>496</v>
      </c>
      <c r="AP30" s="345">
        <f t="shared" ref="AP30" si="111">ROUND(AVERAGE(T30,AC30,AH30,AM30),0)</f>
        <v>1</v>
      </c>
      <c r="AQ30" s="360" t="str">
        <f t="shared" ref="AQ30" si="112">IF(AP30&lt;1.5,"FUERTE",IF(AND(AP30&gt;=1.5,AP30&lt;2.5),"ACEPTABLE",IF(AP30&gt;=5,"INEXISTENTE","DÉBIL")))</f>
        <v>FUERTE</v>
      </c>
      <c r="AR30" s="356">
        <f t="shared" ref="AR30" si="113">IF(Q30=0,0,ROUND((Q30*AP30),0))</f>
        <v>4</v>
      </c>
      <c r="AS30" s="358" t="str">
        <f t="shared" ref="AS30" si="114">IF(AR30&gt;=36,"GRAVE", IF(AR30&lt;=10, "LEVE", "MODERADO"))</f>
        <v>LEVE</v>
      </c>
      <c r="AT30" s="351" t="s">
        <v>638</v>
      </c>
      <c r="AU30" s="355">
        <v>0</v>
      </c>
      <c r="AV30" s="49" t="s">
        <v>84</v>
      </c>
      <c r="AW30" s="49"/>
      <c r="AX30" s="97"/>
      <c r="AY30" s="293"/>
      <c r="AZ30" s="48"/>
      <c r="BA30" s="48"/>
      <c r="BB30" s="48"/>
      <c r="BC30" s="48"/>
      <c r="BD30" s="48"/>
    </row>
    <row r="31" spans="1:56" s="94" customFormat="1" ht="64.5" customHeight="1" x14ac:dyDescent="0.2">
      <c r="A31" s="384"/>
      <c r="B31" s="386"/>
      <c r="C31" s="380"/>
      <c r="D31" s="382"/>
      <c r="E31" s="380"/>
      <c r="F31" s="278" t="s">
        <v>264</v>
      </c>
      <c r="G31" s="278" t="s">
        <v>39</v>
      </c>
      <c r="H31" s="76" t="s">
        <v>540</v>
      </c>
      <c r="I31" s="374"/>
      <c r="J31" s="371"/>
      <c r="K31" s="374"/>
      <c r="L31" s="374"/>
      <c r="M31" s="366"/>
      <c r="N31" s="364"/>
      <c r="O31" s="366"/>
      <c r="P31" s="364"/>
      <c r="Q31" s="364"/>
      <c r="R31" s="151" t="s">
        <v>321</v>
      </c>
      <c r="S31" s="152">
        <f t="shared" si="1"/>
        <v>2</v>
      </c>
      <c r="T31" s="345"/>
      <c r="U31" s="345"/>
      <c r="V31" s="274" t="s">
        <v>634</v>
      </c>
      <c r="W31" s="362"/>
      <c r="X31" s="343"/>
      <c r="Y31" s="273">
        <f t="shared" si="2"/>
        <v>4</v>
      </c>
      <c r="Z31" s="274" t="s">
        <v>325</v>
      </c>
      <c r="AA31" s="274"/>
      <c r="AB31" s="343"/>
      <c r="AC31" s="345"/>
      <c r="AD31" s="272">
        <f t="shared" si="3"/>
        <v>1</v>
      </c>
      <c r="AE31" s="274" t="s">
        <v>302</v>
      </c>
      <c r="AF31" s="274" t="s">
        <v>636</v>
      </c>
      <c r="AG31" s="343"/>
      <c r="AH31" s="345"/>
      <c r="AI31" s="272">
        <f t="shared" si="4"/>
        <v>1</v>
      </c>
      <c r="AJ31" s="274" t="s">
        <v>299</v>
      </c>
      <c r="AK31" s="274" t="s">
        <v>314</v>
      </c>
      <c r="AL31" s="343"/>
      <c r="AM31" s="345"/>
      <c r="AN31" s="272">
        <f t="shared" si="5"/>
        <v>1</v>
      </c>
      <c r="AO31" s="274" t="s">
        <v>496</v>
      </c>
      <c r="AP31" s="345"/>
      <c r="AQ31" s="360"/>
      <c r="AR31" s="356"/>
      <c r="AS31" s="358"/>
      <c r="AT31" s="351"/>
      <c r="AU31" s="351"/>
      <c r="AV31" s="49" t="s">
        <v>84</v>
      </c>
      <c r="AW31" s="49"/>
      <c r="AX31" s="97"/>
      <c r="AY31" s="293"/>
      <c r="AZ31" s="48"/>
      <c r="BA31" s="48"/>
      <c r="BB31" s="48"/>
      <c r="BC31" s="48"/>
      <c r="BD31" s="48"/>
    </row>
    <row r="32" spans="1:56" s="94" customFormat="1" ht="64.5" customHeight="1" x14ac:dyDescent="0.2">
      <c r="A32" s="384"/>
      <c r="B32" s="386"/>
      <c r="C32" s="380"/>
      <c r="D32" s="382"/>
      <c r="E32" s="380"/>
      <c r="F32" s="278"/>
      <c r="G32" s="278"/>
      <c r="H32" s="278"/>
      <c r="I32" s="374"/>
      <c r="J32" s="371"/>
      <c r="K32" s="374"/>
      <c r="L32" s="374"/>
      <c r="M32" s="366"/>
      <c r="N32" s="364"/>
      <c r="O32" s="366"/>
      <c r="P32" s="364"/>
      <c r="Q32" s="364"/>
      <c r="R32" s="151"/>
      <c r="S32" s="152">
        <f t="shared" si="1"/>
        <v>0</v>
      </c>
      <c r="T32" s="345"/>
      <c r="U32" s="345"/>
      <c r="V32" s="274"/>
      <c r="W32" s="362"/>
      <c r="X32" s="343"/>
      <c r="Y32" s="273">
        <f t="shared" si="2"/>
        <v>0</v>
      </c>
      <c r="Z32" s="274"/>
      <c r="AA32" s="274"/>
      <c r="AB32" s="343"/>
      <c r="AC32" s="345"/>
      <c r="AD32" s="272">
        <f t="shared" si="3"/>
        <v>0</v>
      </c>
      <c r="AE32" s="274"/>
      <c r="AF32" s="274"/>
      <c r="AG32" s="343"/>
      <c r="AH32" s="345"/>
      <c r="AI32" s="272">
        <f t="shared" si="4"/>
        <v>0</v>
      </c>
      <c r="AJ32" s="274"/>
      <c r="AK32" s="274"/>
      <c r="AL32" s="343"/>
      <c r="AM32" s="345"/>
      <c r="AN32" s="272">
        <f t="shared" si="5"/>
        <v>0</v>
      </c>
      <c r="AO32" s="274"/>
      <c r="AP32" s="345"/>
      <c r="AQ32" s="360"/>
      <c r="AR32" s="356"/>
      <c r="AS32" s="358"/>
      <c r="AT32" s="351"/>
      <c r="AU32" s="351"/>
      <c r="AV32" s="49"/>
      <c r="AW32" s="49"/>
      <c r="AX32" s="97"/>
      <c r="AY32" s="293"/>
      <c r="AZ32" s="48"/>
      <c r="BA32" s="48"/>
      <c r="BB32" s="48"/>
      <c r="BC32" s="48"/>
      <c r="BD32" s="48"/>
    </row>
    <row r="33" spans="1:56" s="94" customFormat="1" ht="64.5" customHeight="1" x14ac:dyDescent="0.2">
      <c r="A33" s="384">
        <v>9</v>
      </c>
      <c r="B33" s="386" t="s">
        <v>146</v>
      </c>
      <c r="C33" s="380" t="s">
        <v>148</v>
      </c>
      <c r="D33" s="382" t="str">
        <f>IF(C33=$B$1048367,$C$1048367,IF(C33=$B$1048368,$C$1048368,IF(C33=$B$1048369,$C$1048369,IF(C33=$B$1048370,$C$1048370,IF(C33=$B$1048371,$C$1048371,IF(C33=$B$1048372,$C$1048372,IF(C33=$B$1048373,$C$1048373,IF(C33=$B$1048374,$C$1048374,IF(C33=$B$1048375,$C$1048375,IF(C33=$B$1048376,$C$1048376,IF(C33=$B$1048379,$C$1048379,IF(C33=$B$1048380,$C$1048380,IF(C33=$B$1048381,C$1048381,IF(C33=$B$1048382,$C$1048382,IF(C33=$B$1048383,$C$1048383," ")))))))))))))))</f>
        <v>Transformar y fortalecer las funciones de investigación, docencia, extensión y proyección social para su articulación en un ambiente multicultural y globalizado, con excelencia académica.</v>
      </c>
      <c r="E33" s="380" t="s">
        <v>167</v>
      </c>
      <c r="F33" s="278" t="s">
        <v>263</v>
      </c>
      <c r="G33" s="278" t="s">
        <v>32</v>
      </c>
      <c r="H33" s="76" t="s">
        <v>541</v>
      </c>
      <c r="I33" s="374" t="s">
        <v>136</v>
      </c>
      <c r="J33" s="371" t="s">
        <v>542</v>
      </c>
      <c r="K33" s="374" t="s">
        <v>543</v>
      </c>
      <c r="L33" s="374" t="s">
        <v>544</v>
      </c>
      <c r="M33" s="366" t="s">
        <v>121</v>
      </c>
      <c r="N33" s="364">
        <f t="shared" ref="N33" si="115">IF(M33="ALTA",5,IF(M33="MEDIO ALTA",4,IF(M33="MEDIA",3,IF(M33="MEDIO BAJA",2,IF(M33="BAJA",1,0)))))</f>
        <v>1</v>
      </c>
      <c r="O33" s="366" t="s">
        <v>134</v>
      </c>
      <c r="P33" s="364">
        <f t="shared" ref="P33" si="116">IF(O33="ALTO",5,IF(O33="MEDIO ALTO",4,IF(O33="MEDIO",3,IF(O33="MEDIO BAJO",2,IF(O33="BAJO",1,0)))))</f>
        <v>3</v>
      </c>
      <c r="Q33" s="364">
        <f t="shared" si="68"/>
        <v>3</v>
      </c>
      <c r="R33" s="151" t="s">
        <v>322</v>
      </c>
      <c r="S33" s="152">
        <f t="shared" si="1"/>
        <v>1</v>
      </c>
      <c r="T33" s="345">
        <f t="shared" ref="T33" si="117">ROUND(AVERAGEIF(S33:S35,"&gt;0"),0)</f>
        <v>1</v>
      </c>
      <c r="U33" s="345">
        <f t="shared" ref="U33" si="118">T33*$U$8</f>
        <v>0.6</v>
      </c>
      <c r="V33" s="276" t="s">
        <v>639</v>
      </c>
      <c r="W33" s="362">
        <f t="shared" ref="W33" si="119">IF(R33="No_existen",5*$W$8,X33*$W$8)</f>
        <v>0.1</v>
      </c>
      <c r="X33" s="343">
        <f t="shared" ref="X33" si="120">ROUND(AVERAGEIF(Y33:Y35,"&gt;0"),0)</f>
        <v>2</v>
      </c>
      <c r="Y33" s="273">
        <f t="shared" si="2"/>
        <v>2</v>
      </c>
      <c r="Z33" s="274" t="s">
        <v>326</v>
      </c>
      <c r="AA33" s="274"/>
      <c r="AB33" s="343">
        <f t="shared" ref="AB33" si="121">IF(R33="No_existen",5*$AB$8,AC33*$AB$8)</f>
        <v>0.15</v>
      </c>
      <c r="AC33" s="345">
        <f t="shared" ref="AC33" si="122">ROUND(AVERAGEIF(AD33:AD35,"&gt;0"),0)</f>
        <v>1</v>
      </c>
      <c r="AD33" s="272">
        <f t="shared" si="3"/>
        <v>1</v>
      </c>
      <c r="AE33" s="274" t="s">
        <v>302</v>
      </c>
      <c r="AF33" s="274" t="s">
        <v>640</v>
      </c>
      <c r="AG33" s="343">
        <f t="shared" ref="AG33" si="123">IF(R33="No_existen",5*$AG$8,AH33*$AG$8)</f>
        <v>0.1</v>
      </c>
      <c r="AH33" s="345">
        <f t="shared" ref="AH33" si="124">ROUND(AVERAGEIF(AI33:AI35,"&gt;0"),0)</f>
        <v>1</v>
      </c>
      <c r="AI33" s="272">
        <f t="shared" si="4"/>
        <v>1</v>
      </c>
      <c r="AJ33" s="274" t="s">
        <v>299</v>
      </c>
      <c r="AK33" s="274" t="s">
        <v>307</v>
      </c>
      <c r="AL33" s="343">
        <f t="shared" ref="AL33" si="125">IF(R33="No_existen",5*$AL$8,AM33*$AL$8)</f>
        <v>0.1</v>
      </c>
      <c r="AM33" s="345">
        <f t="shared" ref="AM33" si="126">ROUND(AVERAGEIF(AN33:AN35,"&gt;0"),0)</f>
        <v>1</v>
      </c>
      <c r="AN33" s="272">
        <f t="shared" si="5"/>
        <v>1</v>
      </c>
      <c r="AO33" s="274" t="s">
        <v>496</v>
      </c>
      <c r="AP33" s="345">
        <f t="shared" ref="AP33" si="127">ROUND(AVERAGE(T33,AC33,AH33,AM33),0)</f>
        <v>1</v>
      </c>
      <c r="AQ33" s="360" t="str">
        <f t="shared" ref="AQ33" si="128">IF(AP33&lt;1.5,"FUERTE",IF(AND(AP33&gt;=1.5,AP33&lt;2.5),"ACEPTABLE",IF(AP33&gt;=5,"INEXISTENTE","DÉBIL")))</f>
        <v>FUERTE</v>
      </c>
      <c r="AR33" s="356">
        <f t="shared" ref="AR33" si="129">IF(Q33=0,0,ROUND((Q33*AP33),0))</f>
        <v>3</v>
      </c>
      <c r="AS33" s="358" t="str">
        <f t="shared" ref="AS33" si="130">IF(AR33&gt;=36,"GRAVE", IF(AR33&lt;=10, "LEVE", "MODERADO"))</f>
        <v>LEVE</v>
      </c>
      <c r="AT33" s="351" t="s">
        <v>641</v>
      </c>
      <c r="AU33" s="351">
        <v>0</v>
      </c>
      <c r="AV33" s="49" t="s">
        <v>84</v>
      </c>
      <c r="AW33" s="49"/>
      <c r="AX33" s="97"/>
      <c r="AY33" s="293"/>
      <c r="AZ33" s="48"/>
      <c r="BA33" s="48"/>
      <c r="BB33" s="48"/>
      <c r="BC33" s="48"/>
      <c r="BD33" s="48"/>
    </row>
    <row r="34" spans="1:56" s="94" customFormat="1" ht="64.5" customHeight="1" x14ac:dyDescent="0.2">
      <c r="A34" s="384"/>
      <c r="B34" s="386"/>
      <c r="C34" s="380"/>
      <c r="D34" s="382"/>
      <c r="E34" s="380"/>
      <c r="F34" s="278" t="s">
        <v>263</v>
      </c>
      <c r="G34" s="278" t="s">
        <v>32</v>
      </c>
      <c r="H34" s="76" t="s">
        <v>545</v>
      </c>
      <c r="I34" s="374"/>
      <c r="J34" s="371"/>
      <c r="K34" s="374"/>
      <c r="L34" s="374"/>
      <c r="M34" s="366"/>
      <c r="N34" s="364"/>
      <c r="O34" s="366"/>
      <c r="P34" s="364"/>
      <c r="Q34" s="364"/>
      <c r="R34" s="151"/>
      <c r="S34" s="152">
        <f t="shared" si="1"/>
        <v>0</v>
      </c>
      <c r="T34" s="345"/>
      <c r="U34" s="345"/>
      <c r="V34" s="274"/>
      <c r="W34" s="362"/>
      <c r="X34" s="343"/>
      <c r="Y34" s="273">
        <f t="shared" si="2"/>
        <v>0</v>
      </c>
      <c r="Z34" s="274"/>
      <c r="AA34" s="274"/>
      <c r="AB34" s="343"/>
      <c r="AC34" s="345"/>
      <c r="AD34" s="272">
        <f t="shared" si="3"/>
        <v>0</v>
      </c>
      <c r="AE34" s="274"/>
      <c r="AF34" s="274"/>
      <c r="AG34" s="343"/>
      <c r="AH34" s="345"/>
      <c r="AI34" s="272">
        <f t="shared" si="4"/>
        <v>0</v>
      </c>
      <c r="AJ34" s="274"/>
      <c r="AK34" s="274"/>
      <c r="AL34" s="343"/>
      <c r="AM34" s="345"/>
      <c r="AN34" s="272">
        <f t="shared" si="5"/>
        <v>0</v>
      </c>
      <c r="AO34" s="274"/>
      <c r="AP34" s="345"/>
      <c r="AQ34" s="360"/>
      <c r="AR34" s="356"/>
      <c r="AS34" s="358"/>
      <c r="AT34" s="351"/>
      <c r="AU34" s="351"/>
      <c r="AV34" s="49"/>
      <c r="AW34" s="49"/>
      <c r="AX34" s="97"/>
      <c r="AY34" s="293"/>
      <c r="AZ34" s="48"/>
      <c r="BA34" s="48"/>
      <c r="BB34" s="48"/>
      <c r="BC34" s="48"/>
      <c r="BD34" s="48"/>
    </row>
    <row r="35" spans="1:56" s="94" customFormat="1" ht="64.5" customHeight="1" x14ac:dyDescent="0.2">
      <c r="A35" s="384"/>
      <c r="B35" s="386"/>
      <c r="C35" s="380"/>
      <c r="D35" s="382"/>
      <c r="E35" s="380"/>
      <c r="F35" s="278"/>
      <c r="G35" s="278"/>
      <c r="H35" s="278"/>
      <c r="I35" s="374"/>
      <c r="J35" s="371"/>
      <c r="K35" s="374"/>
      <c r="L35" s="374"/>
      <c r="M35" s="366"/>
      <c r="N35" s="364"/>
      <c r="O35" s="366"/>
      <c r="P35" s="364"/>
      <c r="Q35" s="364"/>
      <c r="R35" s="151"/>
      <c r="S35" s="152">
        <f t="shared" si="1"/>
        <v>0</v>
      </c>
      <c r="T35" s="345"/>
      <c r="U35" s="345"/>
      <c r="V35" s="274"/>
      <c r="W35" s="362"/>
      <c r="X35" s="343"/>
      <c r="Y35" s="273">
        <f t="shared" si="2"/>
        <v>0</v>
      </c>
      <c r="Z35" s="274"/>
      <c r="AA35" s="274"/>
      <c r="AB35" s="343"/>
      <c r="AC35" s="345"/>
      <c r="AD35" s="272">
        <f t="shared" si="3"/>
        <v>0</v>
      </c>
      <c r="AE35" s="274"/>
      <c r="AF35" s="274"/>
      <c r="AG35" s="343"/>
      <c r="AH35" s="345"/>
      <c r="AI35" s="272">
        <f t="shared" si="4"/>
        <v>0</v>
      </c>
      <c r="AJ35" s="274"/>
      <c r="AK35" s="274"/>
      <c r="AL35" s="343"/>
      <c r="AM35" s="345"/>
      <c r="AN35" s="272">
        <f t="shared" si="5"/>
        <v>0</v>
      </c>
      <c r="AO35" s="274"/>
      <c r="AP35" s="345"/>
      <c r="AQ35" s="360"/>
      <c r="AR35" s="356"/>
      <c r="AS35" s="358"/>
      <c r="AT35" s="351"/>
      <c r="AU35" s="351"/>
      <c r="AV35" s="49"/>
      <c r="AW35" s="49"/>
      <c r="AX35" s="97"/>
      <c r="AY35" s="293"/>
      <c r="AZ35" s="48"/>
      <c r="BA35" s="48"/>
      <c r="BB35" s="48"/>
      <c r="BC35" s="48"/>
      <c r="BD35" s="48"/>
    </row>
    <row r="36" spans="1:56" s="94" customFormat="1" ht="64.5" customHeight="1" x14ac:dyDescent="0.2">
      <c r="A36" s="384">
        <v>10</v>
      </c>
      <c r="B36" s="386" t="s">
        <v>146</v>
      </c>
      <c r="C36" s="380" t="s">
        <v>147</v>
      </c>
      <c r="D36" s="382" t="str">
        <f>IF(C36=$B$1048367,$C$1048367,IF(C36=$B$1048368,$C$1048368,IF(C36=$B$1048369,$C$1048369,IF(C36=$B$1048370,$C$1048370,IF(C36=$B$1048371,$C$1048371,IF(C36=$B$1048372,$C$1048372,IF(C36=$B$1048373,$C$1048373,IF(C36=$B$1048374,$C$1048374,IF(C36=$B$1048375,$C$1048375,IF(C36=$B$1048376,$C$1048376,IF(C36=$B$1048379,$C$1048379,IF(C36=$B$1048380,$C$1048380,IF(C36=$B$1048381,C$1048381,IF(C36=$B$1048382,$C$1048382,IF(C36=$B$1048383,$C$1048383," ")))))))))))))))</f>
        <v>Promover la calidad educativa de la Institución, mediante la administración de los programas de formación que ofrece la universidad en sus diferentes niveles, con el fin de permitir al egresado desempeñarse con idoneidad, ética y compromiso social.</v>
      </c>
      <c r="E36" s="380" t="s">
        <v>169</v>
      </c>
      <c r="F36" s="278" t="s">
        <v>263</v>
      </c>
      <c r="G36" s="278" t="s">
        <v>35</v>
      </c>
      <c r="H36" s="252" t="s">
        <v>546</v>
      </c>
      <c r="I36" s="374" t="s">
        <v>100</v>
      </c>
      <c r="J36" s="371" t="s">
        <v>547</v>
      </c>
      <c r="K36" s="372" t="s">
        <v>548</v>
      </c>
      <c r="L36" s="372" t="s">
        <v>549</v>
      </c>
      <c r="M36" s="366" t="s">
        <v>144</v>
      </c>
      <c r="N36" s="364">
        <f t="shared" ref="N36" si="131">IF(M36="ALTA",5,IF(M36="MEDIO ALTA",4,IF(M36="MEDIA",3,IF(M36="MEDIO BAJA",2,IF(M36="BAJA",1,0)))))</f>
        <v>2</v>
      </c>
      <c r="O36" s="366" t="s">
        <v>135</v>
      </c>
      <c r="P36" s="364">
        <f t="shared" ref="P36" si="132">IF(O36="ALTO",5,IF(O36="MEDIO ALTO",4,IF(O36="MEDIO",3,IF(O36="MEDIO BAJO",2,IF(O36="BAJO",1,0)))))</f>
        <v>1</v>
      </c>
      <c r="Q36" s="364">
        <f t="shared" si="68"/>
        <v>2</v>
      </c>
      <c r="R36" s="151" t="s">
        <v>322</v>
      </c>
      <c r="S36" s="152">
        <f t="shared" si="1"/>
        <v>1</v>
      </c>
      <c r="T36" s="345">
        <f t="shared" ref="T36" si="133">ROUND(AVERAGEIF(S36:S38,"&gt;0"),0)</f>
        <v>1</v>
      </c>
      <c r="U36" s="345">
        <f t="shared" ref="U36" si="134">T36*$U$8</f>
        <v>0.6</v>
      </c>
      <c r="V36" s="253" t="s">
        <v>642</v>
      </c>
      <c r="W36" s="362">
        <f t="shared" ref="W36" si="135">IF(R36="No_existen",5*$W$8,X36*$W$8)</f>
        <v>0.15000000000000002</v>
      </c>
      <c r="X36" s="343">
        <f t="shared" ref="X36" si="136">ROUND(AVERAGEIF(Y36:Y38,"&gt;0"),0)</f>
        <v>3</v>
      </c>
      <c r="Y36" s="273">
        <f t="shared" si="2"/>
        <v>2</v>
      </c>
      <c r="Z36" s="274" t="s">
        <v>326</v>
      </c>
      <c r="AA36" s="274"/>
      <c r="AB36" s="343">
        <f t="shared" ref="AB36" si="137">IF(R36="No_existen",5*$AB$8,AC36*$AB$8)</f>
        <v>0.15</v>
      </c>
      <c r="AC36" s="345">
        <f t="shared" ref="AC36" si="138">ROUND(AVERAGEIF(AD36:AD38,"&gt;0"),0)</f>
        <v>1</v>
      </c>
      <c r="AD36" s="272">
        <f t="shared" si="3"/>
        <v>1</v>
      </c>
      <c r="AE36" s="274" t="s">
        <v>302</v>
      </c>
      <c r="AF36" s="253" t="s">
        <v>645</v>
      </c>
      <c r="AG36" s="343">
        <f t="shared" ref="AG36" si="139">IF(R36="No_existen",5*$AG$8,AH36*$AG$8)</f>
        <v>0.1</v>
      </c>
      <c r="AH36" s="345">
        <f t="shared" ref="AH36" si="140">ROUND(AVERAGEIF(AI36:AI38,"&gt;0"),0)</f>
        <v>1</v>
      </c>
      <c r="AI36" s="272">
        <f t="shared" si="4"/>
        <v>1</v>
      </c>
      <c r="AJ36" s="274" t="s">
        <v>299</v>
      </c>
      <c r="AK36" s="274" t="s">
        <v>312</v>
      </c>
      <c r="AL36" s="343">
        <f t="shared" ref="AL36" si="141">IF(R36="No_existen",5*$AL$8,AM36*$AL$8)</f>
        <v>0.1</v>
      </c>
      <c r="AM36" s="345">
        <f t="shared" ref="AM36" si="142">ROUND(AVERAGEIF(AN36:AN38,"&gt;0"),0)</f>
        <v>1</v>
      </c>
      <c r="AN36" s="272">
        <f t="shared" si="5"/>
        <v>1</v>
      </c>
      <c r="AO36" s="274" t="s">
        <v>496</v>
      </c>
      <c r="AP36" s="345">
        <f t="shared" ref="AP36" si="143">ROUND(AVERAGE(T36,AC36,AH36,AM36),0)</f>
        <v>1</v>
      </c>
      <c r="AQ36" s="360" t="str">
        <f t="shared" ref="AQ36" si="144">IF(AP36&lt;1.5,"FUERTE",IF(AND(AP36&gt;=1.5,AP36&lt;2.5),"ACEPTABLE",IF(AP36&gt;=5,"INEXISTENTE","DÉBIL")))</f>
        <v>FUERTE</v>
      </c>
      <c r="AR36" s="356">
        <f t="shared" ref="AR36" si="145">IF(Q36=0,0,ROUND((Q36*AP36),0))</f>
        <v>2</v>
      </c>
      <c r="AS36" s="358" t="str">
        <f t="shared" ref="AS36" si="146">IF(AR36&gt;=36,"GRAVE", IF(AR36&lt;=10, "LEVE", "MODERADO"))</f>
        <v>LEVE</v>
      </c>
      <c r="AT36" s="350" t="s">
        <v>646</v>
      </c>
      <c r="AU36" s="350">
        <v>0</v>
      </c>
      <c r="AV36" s="49" t="s">
        <v>84</v>
      </c>
      <c r="AW36" s="49"/>
      <c r="AX36" s="97"/>
      <c r="AY36" s="293"/>
      <c r="AZ36" s="48"/>
      <c r="BA36" s="48"/>
      <c r="BB36" s="48"/>
      <c r="BC36" s="48"/>
      <c r="BD36" s="48"/>
    </row>
    <row r="37" spans="1:56" s="94" customFormat="1" ht="64.5" customHeight="1" x14ac:dyDescent="0.2">
      <c r="A37" s="384"/>
      <c r="B37" s="386"/>
      <c r="C37" s="380"/>
      <c r="D37" s="382"/>
      <c r="E37" s="380"/>
      <c r="F37" s="278" t="s">
        <v>263</v>
      </c>
      <c r="G37" s="278" t="s">
        <v>32</v>
      </c>
      <c r="H37" s="252" t="s">
        <v>550</v>
      </c>
      <c r="I37" s="374"/>
      <c r="J37" s="371"/>
      <c r="K37" s="372"/>
      <c r="L37" s="372"/>
      <c r="M37" s="366"/>
      <c r="N37" s="364"/>
      <c r="O37" s="366"/>
      <c r="P37" s="364"/>
      <c r="Q37" s="364"/>
      <c r="R37" s="151" t="s">
        <v>322</v>
      </c>
      <c r="S37" s="152">
        <f t="shared" si="1"/>
        <v>1</v>
      </c>
      <c r="T37" s="345"/>
      <c r="U37" s="345"/>
      <c r="V37" s="253" t="s">
        <v>643</v>
      </c>
      <c r="W37" s="362"/>
      <c r="X37" s="343"/>
      <c r="Y37" s="273">
        <f t="shared" si="2"/>
        <v>4</v>
      </c>
      <c r="Z37" s="274" t="s">
        <v>325</v>
      </c>
      <c r="AA37" s="274"/>
      <c r="AB37" s="343"/>
      <c r="AC37" s="345"/>
      <c r="AD37" s="272">
        <f t="shared" si="3"/>
        <v>1</v>
      </c>
      <c r="AE37" s="274" t="s">
        <v>302</v>
      </c>
      <c r="AF37" s="253" t="s">
        <v>645</v>
      </c>
      <c r="AG37" s="343"/>
      <c r="AH37" s="345"/>
      <c r="AI37" s="272">
        <f t="shared" si="4"/>
        <v>1</v>
      </c>
      <c r="AJ37" s="274" t="s">
        <v>299</v>
      </c>
      <c r="AK37" s="274" t="s">
        <v>312</v>
      </c>
      <c r="AL37" s="343"/>
      <c r="AM37" s="345"/>
      <c r="AN37" s="272">
        <f t="shared" si="5"/>
        <v>1</v>
      </c>
      <c r="AO37" s="274" t="s">
        <v>496</v>
      </c>
      <c r="AP37" s="345"/>
      <c r="AQ37" s="360"/>
      <c r="AR37" s="356"/>
      <c r="AS37" s="358"/>
      <c r="AT37" s="350"/>
      <c r="AU37" s="350"/>
      <c r="AV37" s="49" t="s">
        <v>84</v>
      </c>
      <c r="AW37" s="49"/>
      <c r="AX37" s="97"/>
      <c r="AY37" s="293"/>
      <c r="AZ37" s="48"/>
      <c r="BA37" s="48"/>
      <c r="BB37" s="48"/>
      <c r="BC37" s="48"/>
      <c r="BD37" s="48"/>
    </row>
    <row r="38" spans="1:56" s="94" customFormat="1" ht="64.5" customHeight="1" x14ac:dyDescent="0.2">
      <c r="A38" s="384"/>
      <c r="B38" s="386"/>
      <c r="C38" s="380"/>
      <c r="D38" s="382"/>
      <c r="E38" s="380"/>
      <c r="F38" s="278"/>
      <c r="G38" s="278"/>
      <c r="H38" s="278"/>
      <c r="I38" s="374"/>
      <c r="J38" s="371"/>
      <c r="K38" s="372"/>
      <c r="L38" s="372"/>
      <c r="M38" s="366"/>
      <c r="N38" s="364"/>
      <c r="O38" s="366"/>
      <c r="P38" s="364"/>
      <c r="Q38" s="364"/>
      <c r="R38" s="151" t="s">
        <v>322</v>
      </c>
      <c r="S38" s="152">
        <f t="shared" si="1"/>
        <v>1</v>
      </c>
      <c r="T38" s="345"/>
      <c r="U38" s="345"/>
      <c r="V38" s="253" t="s">
        <v>644</v>
      </c>
      <c r="W38" s="362"/>
      <c r="X38" s="343"/>
      <c r="Y38" s="273">
        <f t="shared" si="2"/>
        <v>4</v>
      </c>
      <c r="Z38" s="274" t="s">
        <v>325</v>
      </c>
      <c r="AA38" s="274"/>
      <c r="AB38" s="343"/>
      <c r="AC38" s="345"/>
      <c r="AD38" s="272">
        <f t="shared" si="3"/>
        <v>1</v>
      </c>
      <c r="AE38" s="274" t="s">
        <v>302</v>
      </c>
      <c r="AF38" s="253" t="s">
        <v>645</v>
      </c>
      <c r="AG38" s="343"/>
      <c r="AH38" s="345"/>
      <c r="AI38" s="272">
        <f t="shared" si="4"/>
        <v>1</v>
      </c>
      <c r="AJ38" s="274" t="s">
        <v>299</v>
      </c>
      <c r="AK38" s="274" t="s">
        <v>312</v>
      </c>
      <c r="AL38" s="343"/>
      <c r="AM38" s="345"/>
      <c r="AN38" s="272">
        <f t="shared" si="5"/>
        <v>1</v>
      </c>
      <c r="AO38" s="274" t="s">
        <v>496</v>
      </c>
      <c r="AP38" s="345"/>
      <c r="AQ38" s="360"/>
      <c r="AR38" s="356"/>
      <c r="AS38" s="358"/>
      <c r="AT38" s="350"/>
      <c r="AU38" s="350"/>
      <c r="AV38" s="49" t="s">
        <v>84</v>
      </c>
      <c r="AW38" s="49"/>
      <c r="AX38" s="97"/>
      <c r="AY38" s="293"/>
      <c r="AZ38" s="48"/>
      <c r="BA38" s="48"/>
      <c r="BB38" s="48"/>
      <c r="BC38" s="48"/>
      <c r="BD38" s="48"/>
    </row>
    <row r="39" spans="1:56" s="98" customFormat="1" ht="64.5" customHeight="1" x14ac:dyDescent="0.2">
      <c r="A39" s="384">
        <v>11</v>
      </c>
      <c r="B39" s="386" t="s">
        <v>146</v>
      </c>
      <c r="C39" s="380" t="s">
        <v>147</v>
      </c>
      <c r="D39" s="382" t="str">
        <f>IF(C39=$B$1048367,$C$1048367,IF(C39=$B$1048368,$C$1048368,IF(C39=$B$1048369,$C$1048369,IF(C39=$B$1048370,$C$1048370,IF(C39=$B$1048371,$C$1048371,IF(C39=$B$1048372,$C$1048372,IF(C39=$B$1048373,$C$1048373,IF(C39=$B$1048374,$C$1048374,IF(C39=$B$1048375,$C$1048375,IF(C39=$B$1048376,$C$1048376,IF(C39=$B$1048379,$C$1048379,IF(C39=$B$1048380,$C$1048380,IF(C39=$B$1048381,C$1048381,IF(C39=$B$1048382,$C$1048382,IF(C39=$B$1048383,$C$1048383," ")))))))))))))))</f>
        <v>Promover la calidad educativa de la Institución, mediante la administración de los programas de formación que ofrece la universidad en sus diferentes niveles, con el fin de permitir al egresado desempeñarse con idoneidad, ética y compromiso social.</v>
      </c>
      <c r="E39" s="380" t="s">
        <v>169</v>
      </c>
      <c r="F39" s="278" t="s">
        <v>264</v>
      </c>
      <c r="G39" s="278" t="s">
        <v>39</v>
      </c>
      <c r="H39" s="252" t="s">
        <v>551</v>
      </c>
      <c r="I39" s="374" t="s">
        <v>100</v>
      </c>
      <c r="J39" s="371" t="s">
        <v>552</v>
      </c>
      <c r="K39" s="372" t="s">
        <v>553</v>
      </c>
      <c r="L39" s="372" t="s">
        <v>554</v>
      </c>
      <c r="M39" s="366" t="s">
        <v>121</v>
      </c>
      <c r="N39" s="364">
        <f t="shared" ref="N39" si="147">IF(M39="ALTA",5,IF(M39="MEDIO ALTA",4,IF(M39="MEDIA",3,IF(M39="MEDIO BAJA",2,IF(M39="BAJA",1,0)))))</f>
        <v>1</v>
      </c>
      <c r="O39" s="366" t="s">
        <v>134</v>
      </c>
      <c r="P39" s="364">
        <f t="shared" ref="P39" si="148">IF(O39="ALTO",5,IF(O39="MEDIO ALTO",4,IF(O39="MEDIO",3,IF(O39="MEDIO BAJO",2,IF(O39="BAJO",1,0)))))</f>
        <v>3</v>
      </c>
      <c r="Q39" s="364">
        <f t="shared" si="68"/>
        <v>3</v>
      </c>
      <c r="R39" s="151" t="s">
        <v>322</v>
      </c>
      <c r="S39" s="152">
        <f t="shared" si="1"/>
        <v>1</v>
      </c>
      <c r="T39" s="345">
        <f t="shared" ref="T39" si="149">ROUND(AVERAGEIF(S39:S41,"&gt;0"),0)</f>
        <v>1</v>
      </c>
      <c r="U39" s="345">
        <f t="shared" ref="U39" si="150">T39*$U$8</f>
        <v>0.6</v>
      </c>
      <c r="V39" s="253" t="s">
        <v>647</v>
      </c>
      <c r="W39" s="362">
        <f t="shared" ref="W39" si="151">IF(R39="No_existen",5*$W$8,X39*$W$8)</f>
        <v>0.15000000000000002</v>
      </c>
      <c r="X39" s="343">
        <f t="shared" ref="X39" si="152">ROUND(AVERAGEIF(Y39:Y41,"&gt;0"),0)</f>
        <v>3</v>
      </c>
      <c r="Y39" s="273">
        <f t="shared" si="2"/>
        <v>4</v>
      </c>
      <c r="Z39" s="274" t="s">
        <v>325</v>
      </c>
      <c r="AA39" s="274"/>
      <c r="AB39" s="343">
        <f t="shared" ref="AB39" si="153">IF(R39="No_existen",5*$AB$8,AC39*$AB$8)</f>
        <v>0.15</v>
      </c>
      <c r="AC39" s="345">
        <f t="shared" ref="AC39" si="154">ROUND(AVERAGEIF(AD39:AD41,"&gt;0"),0)</f>
        <v>1</v>
      </c>
      <c r="AD39" s="272">
        <f t="shared" si="3"/>
        <v>1</v>
      </c>
      <c r="AE39" s="274" t="s">
        <v>302</v>
      </c>
      <c r="AF39" s="253" t="s">
        <v>650</v>
      </c>
      <c r="AG39" s="343">
        <f t="shared" ref="AG39" si="155">IF(R39="No_existen",5*$AG$8,AH39*$AG$8)</f>
        <v>0.1</v>
      </c>
      <c r="AH39" s="345">
        <f t="shared" ref="AH39" si="156">ROUND(AVERAGEIF(AI39:AI41,"&gt;0"),0)</f>
        <v>1</v>
      </c>
      <c r="AI39" s="272">
        <f t="shared" si="4"/>
        <v>1</v>
      </c>
      <c r="AJ39" s="274" t="s">
        <v>299</v>
      </c>
      <c r="AK39" s="274" t="s">
        <v>310</v>
      </c>
      <c r="AL39" s="343">
        <f t="shared" ref="AL39" si="157">IF(R39="No_existen",5*$AL$8,AM39*$AL$8)</f>
        <v>0.2</v>
      </c>
      <c r="AM39" s="345">
        <f t="shared" ref="AM39" si="158">ROUND(AVERAGEIF(AN39:AN41,"&gt;0"),0)</f>
        <v>2</v>
      </c>
      <c r="AN39" s="272">
        <f t="shared" si="5"/>
        <v>1</v>
      </c>
      <c r="AO39" s="274" t="s">
        <v>496</v>
      </c>
      <c r="AP39" s="345">
        <f t="shared" ref="AP39" si="159">ROUND(AVERAGE(T39,AC39,AH39,AM39),0)</f>
        <v>1</v>
      </c>
      <c r="AQ39" s="360" t="str">
        <f t="shared" ref="AQ39" si="160">IF(AP39&lt;1.5,"FUERTE",IF(AND(AP39&gt;=1.5,AP39&lt;2.5),"ACEPTABLE",IF(AP39&gt;=5,"INEXISTENTE","DÉBIL")))</f>
        <v>FUERTE</v>
      </c>
      <c r="AR39" s="356">
        <f t="shared" ref="AR39" si="161">IF(Q39=0,0,ROUND((Q39*AP39),0))</f>
        <v>3</v>
      </c>
      <c r="AS39" s="358" t="str">
        <f t="shared" ref="AS39" si="162">IF(AR39&gt;=36,"GRAVE", IF(AR39&lt;=10, "LEVE", "MODERADO"))</f>
        <v>LEVE</v>
      </c>
      <c r="AT39" s="350" t="s">
        <v>652</v>
      </c>
      <c r="AU39" s="350">
        <v>0</v>
      </c>
      <c r="AV39" s="49" t="s">
        <v>84</v>
      </c>
      <c r="AW39" s="49"/>
      <c r="AX39" s="97"/>
      <c r="AY39" s="293"/>
      <c r="AZ39" s="48"/>
      <c r="BA39" s="48"/>
      <c r="BB39" s="48"/>
      <c r="BC39" s="48"/>
      <c r="BD39" s="48"/>
    </row>
    <row r="40" spans="1:56" s="98" customFormat="1" ht="64.5" customHeight="1" x14ac:dyDescent="0.2">
      <c r="A40" s="384"/>
      <c r="B40" s="386"/>
      <c r="C40" s="380"/>
      <c r="D40" s="382"/>
      <c r="E40" s="380"/>
      <c r="F40" s="278" t="s">
        <v>263</v>
      </c>
      <c r="G40" s="278" t="s">
        <v>32</v>
      </c>
      <c r="H40" s="252" t="s">
        <v>550</v>
      </c>
      <c r="I40" s="374"/>
      <c r="J40" s="371"/>
      <c r="K40" s="372"/>
      <c r="L40" s="372"/>
      <c r="M40" s="366"/>
      <c r="N40" s="364"/>
      <c r="O40" s="366"/>
      <c r="P40" s="364"/>
      <c r="Q40" s="364"/>
      <c r="R40" s="151" t="s">
        <v>322</v>
      </c>
      <c r="S40" s="152">
        <f t="shared" si="1"/>
        <v>1</v>
      </c>
      <c r="T40" s="345"/>
      <c r="U40" s="345"/>
      <c r="V40" s="253" t="s">
        <v>648</v>
      </c>
      <c r="W40" s="362"/>
      <c r="X40" s="343"/>
      <c r="Y40" s="273">
        <f t="shared" si="2"/>
        <v>2</v>
      </c>
      <c r="Z40" s="274" t="s">
        <v>326</v>
      </c>
      <c r="AA40" s="274"/>
      <c r="AB40" s="343"/>
      <c r="AC40" s="345"/>
      <c r="AD40" s="272">
        <f t="shared" si="3"/>
        <v>1</v>
      </c>
      <c r="AE40" s="274" t="s">
        <v>302</v>
      </c>
      <c r="AF40" s="253" t="s">
        <v>645</v>
      </c>
      <c r="AG40" s="343"/>
      <c r="AH40" s="345"/>
      <c r="AI40" s="272">
        <f t="shared" si="4"/>
        <v>1</v>
      </c>
      <c r="AJ40" s="274" t="s">
        <v>299</v>
      </c>
      <c r="AK40" s="274" t="s">
        <v>310</v>
      </c>
      <c r="AL40" s="343"/>
      <c r="AM40" s="345"/>
      <c r="AN40" s="272">
        <f t="shared" si="5"/>
        <v>1</v>
      </c>
      <c r="AO40" s="274" t="s">
        <v>496</v>
      </c>
      <c r="AP40" s="345"/>
      <c r="AQ40" s="360"/>
      <c r="AR40" s="356"/>
      <c r="AS40" s="358"/>
      <c r="AT40" s="350"/>
      <c r="AU40" s="350"/>
      <c r="AV40" s="49" t="s">
        <v>84</v>
      </c>
      <c r="AW40" s="49"/>
      <c r="AX40" s="97"/>
      <c r="AY40" s="293"/>
      <c r="AZ40" s="48"/>
      <c r="BA40" s="48"/>
      <c r="BB40" s="48"/>
      <c r="BC40" s="48"/>
      <c r="BD40" s="48"/>
    </row>
    <row r="41" spans="1:56" s="98" customFormat="1" ht="64.5" customHeight="1" x14ac:dyDescent="0.2">
      <c r="A41" s="384"/>
      <c r="B41" s="386"/>
      <c r="C41" s="380"/>
      <c r="D41" s="382"/>
      <c r="E41" s="380"/>
      <c r="F41" s="278" t="s">
        <v>263</v>
      </c>
      <c r="G41" s="278" t="s">
        <v>33</v>
      </c>
      <c r="H41" s="252" t="s">
        <v>555</v>
      </c>
      <c r="I41" s="374"/>
      <c r="J41" s="371"/>
      <c r="K41" s="372"/>
      <c r="L41" s="372"/>
      <c r="M41" s="366"/>
      <c r="N41" s="364"/>
      <c r="O41" s="366"/>
      <c r="P41" s="364"/>
      <c r="Q41" s="364"/>
      <c r="R41" s="151" t="s">
        <v>322</v>
      </c>
      <c r="S41" s="152">
        <f t="shared" ref="S41:S72" si="163">IF(R41=$R$1048371,1,IF(R41=$R$1048367,5,IF(R41=$R$1048368,4,IF(R41=$R$1048369,3,IF(R41=$R$1048370,2,0)))))</f>
        <v>1</v>
      </c>
      <c r="T41" s="345"/>
      <c r="U41" s="345"/>
      <c r="V41" s="253" t="s">
        <v>649</v>
      </c>
      <c r="W41" s="362"/>
      <c r="X41" s="343"/>
      <c r="Y41" s="273">
        <f t="shared" ref="Y41:Y72" si="164">IF(Z41=$Z$1048369,1,IF(Z41=$Z$1048368,2,IF(Z41=$Z$1048367,4,IF(R41="No_existen",5,0))))</f>
        <v>4</v>
      </c>
      <c r="Z41" s="274" t="s">
        <v>325</v>
      </c>
      <c r="AA41" s="274"/>
      <c r="AB41" s="343"/>
      <c r="AC41" s="345"/>
      <c r="AD41" s="272">
        <f t="shared" ref="AD41:AD72" si="165">IF(AE41=$AF$1048368,1,IF(AE41=$AF$1048367,4,IF(R41="No_existen",5,0)))</f>
        <v>1</v>
      </c>
      <c r="AE41" s="274" t="s">
        <v>302</v>
      </c>
      <c r="AF41" s="253" t="s">
        <v>651</v>
      </c>
      <c r="AG41" s="343"/>
      <c r="AH41" s="345"/>
      <c r="AI41" s="272">
        <f t="shared" ref="AI41:AI72" si="166">IF(AJ41=$AJ$1048367,1,IF(AJ41=$AJ$1048368,4,IF(R41="No_existen",5,0)))</f>
        <v>1</v>
      </c>
      <c r="AJ41" s="274" t="s">
        <v>299</v>
      </c>
      <c r="AK41" s="274" t="s">
        <v>310</v>
      </c>
      <c r="AL41" s="343"/>
      <c r="AM41" s="345"/>
      <c r="AN41" s="272">
        <f t="shared" si="5"/>
        <v>4</v>
      </c>
      <c r="AO41" s="274" t="s">
        <v>637</v>
      </c>
      <c r="AP41" s="345"/>
      <c r="AQ41" s="360"/>
      <c r="AR41" s="356"/>
      <c r="AS41" s="358"/>
      <c r="AT41" s="350"/>
      <c r="AU41" s="350"/>
      <c r="AV41" s="49" t="s">
        <v>84</v>
      </c>
      <c r="AW41" s="49"/>
      <c r="AX41" s="97"/>
      <c r="AY41" s="293"/>
      <c r="AZ41" s="48"/>
      <c r="BA41" s="48"/>
      <c r="BB41" s="48"/>
      <c r="BC41" s="48"/>
      <c r="BD41" s="48"/>
    </row>
    <row r="42" spans="1:56" s="98" customFormat="1" ht="89.45" customHeight="1" x14ac:dyDescent="0.2">
      <c r="A42" s="384">
        <v>12</v>
      </c>
      <c r="B42" s="386" t="s">
        <v>146</v>
      </c>
      <c r="C42" s="380" t="s">
        <v>159</v>
      </c>
      <c r="D42" s="382" t="str">
        <f>IF(C42=$B$1048367,$C$1048367,IF(C42=$B$1048368,$C$1048368,IF(C42=$B$1048369,$C$1048369,IF(C42=$B$1048370,$C$1048370,IF(C42=$B$1048371,$C$1048371,IF(C42=$B$1048372,$C$1048372,IF(C42=$B$1048373,$C$1048373,IF(C42=$B$1048374,$C$1048374,IF(C42=$B$1048375,$C$1048375,IF(C42=$B$1048376,$C$1048376,IF(C42=$B$1048379,$C$1048379,IF(C42=$B$1048380,$C$1048380,IF(C42=$B$1048381,C$1048381,IF(C42=$B$1048382,$C$1048382,IF(C42=$B$1048383,$C$1048383," ")))))))))))))))</f>
        <v>Orientar el desarrollo de la Universidad mediante el direccionamiento estratégico y visión compartida de la comunidad universitaria, a fin de lograr los objetivos misionales.</v>
      </c>
      <c r="E42" s="380" t="s">
        <v>169</v>
      </c>
      <c r="F42" s="278" t="s">
        <v>263</v>
      </c>
      <c r="G42" s="278" t="s">
        <v>35</v>
      </c>
      <c r="H42" s="251" t="s">
        <v>556</v>
      </c>
      <c r="I42" s="374" t="s">
        <v>102</v>
      </c>
      <c r="J42" s="371" t="s">
        <v>557</v>
      </c>
      <c r="K42" s="372" t="s">
        <v>558</v>
      </c>
      <c r="L42" s="372" t="s">
        <v>559</v>
      </c>
      <c r="M42" s="366" t="s">
        <v>144</v>
      </c>
      <c r="N42" s="364">
        <f t="shared" ref="N42" si="167">IF(M42="ALTA",5,IF(M42="MEDIO ALTA",4,IF(M42="MEDIA",3,IF(M42="MEDIO BAJA",2,IF(M42="BAJA",1,0)))))</f>
        <v>2</v>
      </c>
      <c r="O42" s="366" t="s">
        <v>134</v>
      </c>
      <c r="P42" s="364">
        <f t="shared" ref="P42" si="168">IF(O42="ALTO",5,IF(O42="MEDIO ALTO",4,IF(O42="MEDIO",3,IF(O42="MEDIO BAJO",2,IF(O42="BAJO",1,0)))))</f>
        <v>3</v>
      </c>
      <c r="Q42" s="364">
        <f t="shared" si="68"/>
        <v>6</v>
      </c>
      <c r="R42" s="151" t="s">
        <v>322</v>
      </c>
      <c r="S42" s="152">
        <f t="shared" si="163"/>
        <v>1</v>
      </c>
      <c r="T42" s="345">
        <f t="shared" ref="T42" si="169">ROUND(AVERAGEIF(S42:S44,"&gt;0"),0)</f>
        <v>1</v>
      </c>
      <c r="U42" s="345">
        <f t="shared" ref="U42" si="170">T42*$U$8</f>
        <v>0.6</v>
      </c>
      <c r="V42" s="253" t="s">
        <v>653</v>
      </c>
      <c r="W42" s="362">
        <f t="shared" ref="W42" si="171">IF(R42="No_existen",5*$W$8,X42*$W$8)</f>
        <v>0.2</v>
      </c>
      <c r="X42" s="343">
        <f t="shared" ref="X42" si="172">ROUND(AVERAGEIF(Y42:Y44,"&gt;0"),0)</f>
        <v>4</v>
      </c>
      <c r="Y42" s="273">
        <f t="shared" si="164"/>
        <v>4</v>
      </c>
      <c r="Z42" s="274" t="s">
        <v>325</v>
      </c>
      <c r="AA42" s="274"/>
      <c r="AB42" s="343">
        <f t="shared" ref="AB42" si="173">IF(R42="No_existen",5*$AB$8,AC42*$AB$8)</f>
        <v>0.15</v>
      </c>
      <c r="AC42" s="345">
        <f t="shared" ref="AC42" si="174">ROUND(AVERAGEIF(AD42:AD44,"&gt;0"),0)</f>
        <v>1</v>
      </c>
      <c r="AD42" s="272">
        <f t="shared" si="165"/>
        <v>1</v>
      </c>
      <c r="AE42" s="274" t="s">
        <v>302</v>
      </c>
      <c r="AF42" s="274" t="s">
        <v>654</v>
      </c>
      <c r="AG42" s="343">
        <f t="shared" ref="AG42" si="175">IF(R42="No_existen",5*$AG$8,AH42*$AG$8)</f>
        <v>0.1</v>
      </c>
      <c r="AH42" s="345">
        <f t="shared" ref="AH42" si="176">ROUND(AVERAGEIF(AI42:AI44,"&gt;0"),0)</f>
        <v>1</v>
      </c>
      <c r="AI42" s="272">
        <f t="shared" si="166"/>
        <v>1</v>
      </c>
      <c r="AJ42" s="274" t="s">
        <v>299</v>
      </c>
      <c r="AK42" s="274" t="s">
        <v>306</v>
      </c>
      <c r="AL42" s="343">
        <f t="shared" ref="AL42" si="177">IF(R42="No_existen",5*$AL$8,AM42*$AL$8)</f>
        <v>0.1</v>
      </c>
      <c r="AM42" s="345">
        <f t="shared" ref="AM42" si="178">ROUND(AVERAGEIF(AN42:AN44,"&gt;0"),0)</f>
        <v>1</v>
      </c>
      <c r="AN42" s="272">
        <f t="shared" si="5"/>
        <v>1</v>
      </c>
      <c r="AO42" s="274" t="s">
        <v>496</v>
      </c>
      <c r="AP42" s="345">
        <f t="shared" ref="AP42" si="179">ROUND(AVERAGE(T42,AC42,AH42,AM42),0)</f>
        <v>1</v>
      </c>
      <c r="AQ42" s="360" t="str">
        <f t="shared" ref="AQ42" si="180">IF(AP42&lt;1.5,"FUERTE",IF(AND(AP42&gt;=1.5,AP42&lt;2.5),"ACEPTABLE",IF(AP42&gt;=5,"INEXISTENTE","DÉBIL")))</f>
        <v>FUERTE</v>
      </c>
      <c r="AR42" s="356">
        <f t="shared" ref="AR42" si="181">IF(Q42=0,0,ROUND((Q42*AP42),0))</f>
        <v>6</v>
      </c>
      <c r="AS42" s="358" t="str">
        <f t="shared" ref="AS42" si="182">IF(AR42&gt;=36,"GRAVE", IF(AR42&lt;=10, "LEVE", "MODERADO"))</f>
        <v>LEVE</v>
      </c>
      <c r="AT42" s="350" t="s">
        <v>655</v>
      </c>
      <c r="AU42" s="354">
        <v>1</v>
      </c>
      <c r="AV42" s="49" t="s">
        <v>84</v>
      </c>
      <c r="AW42" s="49"/>
      <c r="AX42" s="97"/>
      <c r="AY42" s="293"/>
      <c r="AZ42" s="48"/>
      <c r="BA42" s="48"/>
      <c r="BB42" s="48"/>
      <c r="BC42" s="48"/>
      <c r="BD42" s="48"/>
    </row>
    <row r="43" spans="1:56" s="98" customFormat="1" ht="64.5" customHeight="1" x14ac:dyDescent="0.2">
      <c r="A43" s="384"/>
      <c r="B43" s="386"/>
      <c r="C43" s="380"/>
      <c r="D43" s="382"/>
      <c r="E43" s="380"/>
      <c r="F43" s="278" t="s">
        <v>263</v>
      </c>
      <c r="G43" s="278" t="s">
        <v>32</v>
      </c>
      <c r="H43" s="251" t="s">
        <v>560</v>
      </c>
      <c r="I43" s="374"/>
      <c r="J43" s="371"/>
      <c r="K43" s="372"/>
      <c r="L43" s="372"/>
      <c r="M43" s="366"/>
      <c r="N43" s="364"/>
      <c r="O43" s="366"/>
      <c r="P43" s="364"/>
      <c r="Q43" s="364"/>
      <c r="R43" s="151"/>
      <c r="S43" s="152">
        <f t="shared" si="163"/>
        <v>0</v>
      </c>
      <c r="T43" s="345"/>
      <c r="U43" s="345"/>
      <c r="V43" s="274"/>
      <c r="W43" s="362"/>
      <c r="X43" s="343"/>
      <c r="Y43" s="273">
        <f t="shared" si="164"/>
        <v>0</v>
      </c>
      <c r="Z43" s="274"/>
      <c r="AA43" s="274"/>
      <c r="AB43" s="343"/>
      <c r="AC43" s="345"/>
      <c r="AD43" s="272">
        <f t="shared" si="165"/>
        <v>0</v>
      </c>
      <c r="AE43" s="274"/>
      <c r="AF43" s="274"/>
      <c r="AG43" s="343"/>
      <c r="AH43" s="345"/>
      <c r="AI43" s="272">
        <f t="shared" si="166"/>
        <v>0</v>
      </c>
      <c r="AJ43" s="274"/>
      <c r="AK43" s="274"/>
      <c r="AL43" s="343"/>
      <c r="AM43" s="345"/>
      <c r="AN43" s="272">
        <f t="shared" si="5"/>
        <v>0</v>
      </c>
      <c r="AO43" s="274"/>
      <c r="AP43" s="345"/>
      <c r="AQ43" s="360"/>
      <c r="AR43" s="356"/>
      <c r="AS43" s="358"/>
      <c r="AT43" s="350"/>
      <c r="AU43" s="350"/>
      <c r="AV43" s="49"/>
      <c r="AW43" s="49"/>
      <c r="AX43" s="97"/>
      <c r="AY43" s="293"/>
      <c r="AZ43" s="48"/>
      <c r="BA43" s="48"/>
      <c r="BB43" s="48"/>
      <c r="BC43" s="48"/>
      <c r="BD43" s="48"/>
    </row>
    <row r="44" spans="1:56" s="98" customFormat="1" ht="87.6" customHeight="1" x14ac:dyDescent="0.2">
      <c r="A44" s="384"/>
      <c r="B44" s="386"/>
      <c r="C44" s="380"/>
      <c r="D44" s="382"/>
      <c r="E44" s="380"/>
      <c r="F44" s="278" t="s">
        <v>263</v>
      </c>
      <c r="G44" s="278" t="s">
        <v>34</v>
      </c>
      <c r="H44" s="251" t="s">
        <v>561</v>
      </c>
      <c r="I44" s="374"/>
      <c r="J44" s="371"/>
      <c r="K44" s="372"/>
      <c r="L44" s="372"/>
      <c r="M44" s="366"/>
      <c r="N44" s="364"/>
      <c r="O44" s="366"/>
      <c r="P44" s="364"/>
      <c r="Q44" s="364"/>
      <c r="R44" s="151"/>
      <c r="S44" s="152">
        <f t="shared" si="163"/>
        <v>0</v>
      </c>
      <c r="T44" s="345"/>
      <c r="U44" s="345"/>
      <c r="V44" s="274"/>
      <c r="W44" s="362"/>
      <c r="X44" s="343"/>
      <c r="Y44" s="273">
        <f t="shared" si="164"/>
        <v>0</v>
      </c>
      <c r="Z44" s="274"/>
      <c r="AA44" s="274"/>
      <c r="AB44" s="343"/>
      <c r="AC44" s="345"/>
      <c r="AD44" s="272">
        <f t="shared" si="165"/>
        <v>0</v>
      </c>
      <c r="AE44" s="274"/>
      <c r="AF44" s="274"/>
      <c r="AG44" s="343"/>
      <c r="AH44" s="345"/>
      <c r="AI44" s="272">
        <f t="shared" si="166"/>
        <v>0</v>
      </c>
      <c r="AJ44" s="274"/>
      <c r="AK44" s="274"/>
      <c r="AL44" s="343"/>
      <c r="AM44" s="345"/>
      <c r="AN44" s="272">
        <f t="shared" si="5"/>
        <v>0</v>
      </c>
      <c r="AO44" s="274"/>
      <c r="AP44" s="345"/>
      <c r="AQ44" s="360"/>
      <c r="AR44" s="356"/>
      <c r="AS44" s="358"/>
      <c r="AT44" s="350"/>
      <c r="AU44" s="350"/>
      <c r="AV44" s="49"/>
      <c r="AW44" s="49"/>
      <c r="AX44" s="97"/>
      <c r="AY44" s="293"/>
      <c r="AZ44" s="48"/>
      <c r="BA44" s="48"/>
      <c r="BB44" s="48"/>
      <c r="BC44" s="48"/>
      <c r="BD44" s="48"/>
    </row>
    <row r="45" spans="1:56" s="98" customFormat="1" ht="64.5" customHeight="1" x14ac:dyDescent="0.2">
      <c r="A45" s="384">
        <v>13</v>
      </c>
      <c r="B45" s="386" t="s">
        <v>146</v>
      </c>
      <c r="C45" s="380" t="s">
        <v>147</v>
      </c>
      <c r="D45" s="382" t="str">
        <f>IF(C45=$B$1048367,$C$1048367,IF(C45=$B$1048368,$C$1048368,IF(C45=$B$1048369,$C$1048369,IF(C45=$B$1048370,$C$1048370,IF(C45=$B$1048371,$C$1048371,IF(C45=$B$1048372,$C$1048372,IF(C45=$B$1048373,$C$1048373,IF(C45=$B$1048374,$C$1048374,IF(C45=$B$1048375,$C$1048375,IF(C45=$B$1048376,$C$1048376,IF(C45=$B$1048379,$C$1048379,IF(C45=$B$1048380,$C$1048380,IF(C45=$B$1048381,C$1048381,IF(C45=$B$1048382,$C$1048382,IF(C45=$B$1048383,$C$1048383," ")))))))))))))))</f>
        <v>Promover la calidad educativa de la Institución, mediante la administración de los programas de formación que ofrece la universidad en sus diferentes niveles, con el fin de permitir al egresado desempeñarse con idoneidad, ética y compromiso social.</v>
      </c>
      <c r="E45" s="380" t="s">
        <v>169</v>
      </c>
      <c r="F45" s="278" t="s">
        <v>263</v>
      </c>
      <c r="G45" s="278" t="s">
        <v>32</v>
      </c>
      <c r="H45" s="278" t="s">
        <v>562</v>
      </c>
      <c r="I45" s="374" t="s">
        <v>102</v>
      </c>
      <c r="J45" s="371" t="s">
        <v>563</v>
      </c>
      <c r="K45" s="374" t="s">
        <v>564</v>
      </c>
      <c r="L45" s="374" t="s">
        <v>565</v>
      </c>
      <c r="M45" s="366" t="s">
        <v>121</v>
      </c>
      <c r="N45" s="364">
        <f t="shared" ref="N45" si="183">IF(M45="ALTA",5,IF(M45="MEDIO ALTA",4,IF(M45="MEDIA",3,IF(M45="MEDIO BAJA",2,IF(M45="BAJA",1,0)))))</f>
        <v>1</v>
      </c>
      <c r="O45" s="366" t="s">
        <v>137</v>
      </c>
      <c r="P45" s="364">
        <f t="shared" ref="P45" si="184">IF(O45="ALTO",5,IF(O45="MEDIO ALTO",4,IF(O45="MEDIO",3,IF(O45="MEDIO BAJO",2,IF(O45="BAJO",1,0)))))</f>
        <v>4</v>
      </c>
      <c r="Q45" s="364">
        <f t="shared" si="68"/>
        <v>4</v>
      </c>
      <c r="R45" s="151" t="s">
        <v>322</v>
      </c>
      <c r="S45" s="152">
        <f t="shared" si="163"/>
        <v>1</v>
      </c>
      <c r="T45" s="345">
        <f t="shared" ref="T45" si="185">ROUND(AVERAGEIF(S45:S47,"&gt;0"),0)</f>
        <v>1</v>
      </c>
      <c r="U45" s="345">
        <f t="shared" ref="U45" si="186">T45*$U$8</f>
        <v>0.6</v>
      </c>
      <c r="V45" s="274" t="s">
        <v>656</v>
      </c>
      <c r="W45" s="362">
        <f t="shared" ref="W45" si="187">IF(R45="No_existen",5*$W$8,X45*$W$8)</f>
        <v>0.2</v>
      </c>
      <c r="X45" s="343">
        <f t="shared" ref="X45" si="188">ROUND(AVERAGEIF(Y45:Y47,"&gt;0"),0)</f>
        <v>4</v>
      </c>
      <c r="Y45" s="273">
        <f t="shared" si="164"/>
        <v>4</v>
      </c>
      <c r="Z45" s="274" t="s">
        <v>325</v>
      </c>
      <c r="AA45" s="274"/>
      <c r="AB45" s="343">
        <f t="shared" ref="AB45" si="189">IF(R45="No_existen",5*$AB$8,AC45*$AB$8)</f>
        <v>0.15</v>
      </c>
      <c r="AC45" s="345">
        <f t="shared" ref="AC45" si="190">ROUND(AVERAGEIF(AD45:AD47,"&gt;0"),0)</f>
        <v>1</v>
      </c>
      <c r="AD45" s="272">
        <f t="shared" si="165"/>
        <v>1</v>
      </c>
      <c r="AE45" s="274" t="s">
        <v>302</v>
      </c>
      <c r="AF45" s="274" t="s">
        <v>659</v>
      </c>
      <c r="AG45" s="343">
        <f t="shared" ref="AG45" si="191">IF(R45="No_existen",5*$AG$8,AH45*$AG$8)</f>
        <v>0.1</v>
      </c>
      <c r="AH45" s="345">
        <f t="shared" ref="AH45" si="192">ROUND(AVERAGEIF(AI45:AI47,"&gt;0"),0)</f>
        <v>1</v>
      </c>
      <c r="AI45" s="272">
        <f t="shared" si="166"/>
        <v>1</v>
      </c>
      <c r="AJ45" s="274" t="s">
        <v>299</v>
      </c>
      <c r="AK45" s="274" t="s">
        <v>310</v>
      </c>
      <c r="AL45" s="343">
        <f t="shared" ref="AL45" si="193">IF(R45="No_existen",5*$AL$8,AM45*$AL$8)</f>
        <v>0.1</v>
      </c>
      <c r="AM45" s="345">
        <f t="shared" ref="AM45" si="194">ROUND(AVERAGEIF(AN45:AN47,"&gt;0"),0)</f>
        <v>1</v>
      </c>
      <c r="AN45" s="272">
        <f t="shared" si="5"/>
        <v>1</v>
      </c>
      <c r="AO45" s="274" t="s">
        <v>496</v>
      </c>
      <c r="AP45" s="345">
        <f t="shared" ref="AP45" si="195">ROUND(AVERAGE(T45,AC45,AH45,AM45),0)</f>
        <v>1</v>
      </c>
      <c r="AQ45" s="360" t="str">
        <f t="shared" ref="AQ45" si="196">IF(AP45&lt;1.5,"FUERTE",IF(AND(AP45&gt;=1.5,AP45&lt;2.5),"ACEPTABLE",IF(AP45&gt;=5,"INEXISTENTE","DÉBIL")))</f>
        <v>FUERTE</v>
      </c>
      <c r="AR45" s="356">
        <f t="shared" ref="AR45" si="197">IF(Q45=0,0,ROUND((Q45*AP45),0))</f>
        <v>4</v>
      </c>
      <c r="AS45" s="358" t="str">
        <f t="shared" ref="AS45" si="198">IF(AR45&gt;=36,"GRAVE", IF(AR45&lt;=10, "LEVE", "MODERADO"))</f>
        <v>LEVE</v>
      </c>
      <c r="AT45" s="351" t="s">
        <v>660</v>
      </c>
      <c r="AU45" s="355">
        <v>0</v>
      </c>
      <c r="AV45" s="49" t="s">
        <v>84</v>
      </c>
      <c r="AW45" s="49"/>
      <c r="AX45" s="97"/>
      <c r="AY45" s="293"/>
      <c r="AZ45" s="48"/>
      <c r="BA45" s="48"/>
      <c r="BB45" s="48"/>
      <c r="BC45" s="48"/>
      <c r="BD45" s="48"/>
    </row>
    <row r="46" spans="1:56" s="98" customFormat="1" ht="64.5" customHeight="1" x14ac:dyDescent="0.2">
      <c r="A46" s="384"/>
      <c r="B46" s="386"/>
      <c r="C46" s="380"/>
      <c r="D46" s="382"/>
      <c r="E46" s="380"/>
      <c r="F46" s="278" t="s">
        <v>263</v>
      </c>
      <c r="G46" s="278" t="s">
        <v>35</v>
      </c>
      <c r="H46" s="278" t="s">
        <v>566</v>
      </c>
      <c r="I46" s="374"/>
      <c r="J46" s="371"/>
      <c r="K46" s="374"/>
      <c r="L46" s="374"/>
      <c r="M46" s="366"/>
      <c r="N46" s="364"/>
      <c r="O46" s="366"/>
      <c r="P46" s="364"/>
      <c r="Q46" s="364"/>
      <c r="R46" s="151" t="s">
        <v>322</v>
      </c>
      <c r="S46" s="152">
        <f t="shared" si="163"/>
        <v>1</v>
      </c>
      <c r="T46" s="345"/>
      <c r="U46" s="345"/>
      <c r="V46" s="274" t="s">
        <v>657</v>
      </c>
      <c r="W46" s="362"/>
      <c r="X46" s="343"/>
      <c r="Y46" s="273">
        <f t="shared" si="164"/>
        <v>4</v>
      </c>
      <c r="Z46" s="274" t="s">
        <v>325</v>
      </c>
      <c r="AA46" s="274"/>
      <c r="AB46" s="343"/>
      <c r="AC46" s="345"/>
      <c r="AD46" s="272">
        <f t="shared" si="165"/>
        <v>1</v>
      </c>
      <c r="AE46" s="274" t="s">
        <v>302</v>
      </c>
      <c r="AF46" s="274" t="s">
        <v>659</v>
      </c>
      <c r="AG46" s="343"/>
      <c r="AH46" s="345"/>
      <c r="AI46" s="272">
        <f t="shared" si="166"/>
        <v>1</v>
      </c>
      <c r="AJ46" s="274" t="s">
        <v>299</v>
      </c>
      <c r="AK46" s="274" t="s">
        <v>314</v>
      </c>
      <c r="AL46" s="343"/>
      <c r="AM46" s="345"/>
      <c r="AN46" s="272">
        <f t="shared" si="5"/>
        <v>1</v>
      </c>
      <c r="AO46" s="274" t="s">
        <v>496</v>
      </c>
      <c r="AP46" s="345"/>
      <c r="AQ46" s="360"/>
      <c r="AR46" s="356"/>
      <c r="AS46" s="358"/>
      <c r="AT46" s="351"/>
      <c r="AU46" s="351"/>
      <c r="AV46" s="49" t="s">
        <v>84</v>
      </c>
      <c r="AW46" s="49"/>
      <c r="AX46" s="97"/>
      <c r="AY46" s="293"/>
      <c r="AZ46" s="48"/>
      <c r="BA46" s="48"/>
      <c r="BB46" s="48"/>
      <c r="BC46" s="48"/>
      <c r="BD46" s="48"/>
    </row>
    <row r="47" spans="1:56" s="98" customFormat="1" ht="64.5" customHeight="1" x14ac:dyDescent="0.2">
      <c r="A47" s="384"/>
      <c r="B47" s="386"/>
      <c r="C47" s="380"/>
      <c r="D47" s="382"/>
      <c r="E47" s="380"/>
      <c r="F47" s="278"/>
      <c r="G47" s="278"/>
      <c r="H47" s="278"/>
      <c r="I47" s="374"/>
      <c r="J47" s="371"/>
      <c r="K47" s="374"/>
      <c r="L47" s="374"/>
      <c r="M47" s="366"/>
      <c r="N47" s="364"/>
      <c r="O47" s="366"/>
      <c r="P47" s="364"/>
      <c r="Q47" s="364"/>
      <c r="R47" s="151" t="s">
        <v>322</v>
      </c>
      <c r="S47" s="152">
        <f t="shared" si="163"/>
        <v>1</v>
      </c>
      <c r="T47" s="345"/>
      <c r="U47" s="345"/>
      <c r="V47" s="274" t="s">
        <v>658</v>
      </c>
      <c r="W47" s="362"/>
      <c r="X47" s="343"/>
      <c r="Y47" s="273">
        <f t="shared" si="164"/>
        <v>4</v>
      </c>
      <c r="Z47" s="274" t="s">
        <v>325</v>
      </c>
      <c r="AA47" s="274"/>
      <c r="AB47" s="343"/>
      <c r="AC47" s="345"/>
      <c r="AD47" s="272">
        <f t="shared" si="165"/>
        <v>1</v>
      </c>
      <c r="AE47" s="274" t="s">
        <v>302</v>
      </c>
      <c r="AF47" s="274" t="s">
        <v>659</v>
      </c>
      <c r="AG47" s="343"/>
      <c r="AH47" s="345"/>
      <c r="AI47" s="272">
        <f t="shared" si="166"/>
        <v>1</v>
      </c>
      <c r="AJ47" s="274" t="s">
        <v>299</v>
      </c>
      <c r="AK47" s="274" t="s">
        <v>314</v>
      </c>
      <c r="AL47" s="343"/>
      <c r="AM47" s="345"/>
      <c r="AN47" s="272">
        <f t="shared" si="5"/>
        <v>1</v>
      </c>
      <c r="AO47" s="274" t="s">
        <v>496</v>
      </c>
      <c r="AP47" s="345"/>
      <c r="AQ47" s="360"/>
      <c r="AR47" s="356"/>
      <c r="AS47" s="358"/>
      <c r="AT47" s="351"/>
      <c r="AU47" s="351"/>
      <c r="AV47" s="49" t="s">
        <v>84</v>
      </c>
      <c r="AW47" s="49"/>
      <c r="AX47" s="97"/>
      <c r="AY47" s="293"/>
      <c r="AZ47" s="48"/>
      <c r="BA47" s="48"/>
      <c r="BB47" s="48"/>
      <c r="BC47" s="48"/>
      <c r="BD47" s="48"/>
    </row>
    <row r="48" spans="1:56" s="98" customFormat="1" ht="64.5" customHeight="1" x14ac:dyDescent="0.2">
      <c r="A48" s="384">
        <v>14</v>
      </c>
      <c r="B48" s="386" t="s">
        <v>146</v>
      </c>
      <c r="C48" s="380" t="s">
        <v>158</v>
      </c>
      <c r="D48" s="382" t="str">
        <f>IF(C48=$B$1048367,$C$1048367,IF(C48=$B$1048368,$C$1048368,IF(C48=$B$1048369,$C$1048369,IF(C48=$B$1048370,$C$1048370,IF(C48=$B$1048371,$C$1048371,IF(C48=$B$1048372,$C$1048372,IF(C48=$B$1048373,$C$1048373,IF(C48=$B$1048374,$C$1048374,IF(C48=$B$1048375,$C$1048375,IF(C48=$B$1048376,$C$1048376,IF(C48=$B$1048379,$C$1048379,IF(C48=$B$1048380,$C$1048380,IF(C48=$B$1048381,C$1048381,IF(C48=$B$1048382,$C$1048382,IF(C48=$B$1048383,$C$1048383," ")))))))))))))))</f>
        <v>Administrar y ejecutar los recursos de la institución generando en los procesos mayor eficiencia y eficacia para dar una respuesta oportuna a los servicios demandados en el cumplimiento de las funciones misionales.</v>
      </c>
      <c r="E48" s="380" t="s">
        <v>396</v>
      </c>
      <c r="F48" s="278" t="s">
        <v>263</v>
      </c>
      <c r="G48" s="278" t="s">
        <v>36</v>
      </c>
      <c r="H48" s="252" t="s">
        <v>567</v>
      </c>
      <c r="I48" s="374" t="s">
        <v>102</v>
      </c>
      <c r="J48" s="371" t="s">
        <v>568</v>
      </c>
      <c r="K48" s="372" t="s">
        <v>569</v>
      </c>
      <c r="L48" s="372" t="s">
        <v>570</v>
      </c>
      <c r="M48" s="366" t="s">
        <v>121</v>
      </c>
      <c r="N48" s="364">
        <f t="shared" ref="N48" si="199">IF(M48="ALTA",5,IF(M48="MEDIO ALTA",4,IF(M48="MEDIA",3,IF(M48="MEDIO BAJA",2,IF(M48="BAJA",1,0)))))</f>
        <v>1</v>
      </c>
      <c r="O48" s="366" t="s">
        <v>133</v>
      </c>
      <c r="P48" s="364">
        <f t="shared" ref="P48" si="200">IF(O48="ALTO",5,IF(O48="MEDIO ALTO",4,IF(O48="MEDIO",3,IF(O48="MEDIO BAJO",2,IF(O48="BAJO",1,0)))))</f>
        <v>5</v>
      </c>
      <c r="Q48" s="364">
        <f t="shared" si="68"/>
        <v>5</v>
      </c>
      <c r="R48" s="151" t="s">
        <v>322</v>
      </c>
      <c r="S48" s="152">
        <f t="shared" si="163"/>
        <v>1</v>
      </c>
      <c r="T48" s="345">
        <f t="shared" ref="T48" si="201">ROUND(AVERAGEIF(S48:S50,"&gt;0"),0)</f>
        <v>1</v>
      </c>
      <c r="U48" s="345">
        <f t="shared" ref="U48" si="202">T48*$U$8</f>
        <v>0.6</v>
      </c>
      <c r="V48" s="253" t="s">
        <v>661</v>
      </c>
      <c r="W48" s="362">
        <f t="shared" ref="W48" si="203">IF(R48="No_existen",5*$W$8,X48*$W$8)</f>
        <v>0.2</v>
      </c>
      <c r="X48" s="343">
        <f t="shared" ref="X48" si="204">ROUND(AVERAGEIF(Y48:Y50,"&gt;0"),0)</f>
        <v>4</v>
      </c>
      <c r="Y48" s="273">
        <f t="shared" si="164"/>
        <v>4</v>
      </c>
      <c r="Z48" s="274" t="s">
        <v>325</v>
      </c>
      <c r="AA48" s="274"/>
      <c r="AB48" s="343">
        <f t="shared" ref="AB48" si="205">IF(R48="No_existen",5*$AB$8,AC48*$AB$8)</f>
        <v>0.15</v>
      </c>
      <c r="AC48" s="345">
        <f t="shared" ref="AC48" si="206">ROUND(AVERAGEIF(AD48:AD50,"&gt;0"),0)</f>
        <v>1</v>
      </c>
      <c r="AD48" s="272">
        <f t="shared" si="165"/>
        <v>1</v>
      </c>
      <c r="AE48" s="274" t="s">
        <v>302</v>
      </c>
      <c r="AF48" s="253" t="s">
        <v>664</v>
      </c>
      <c r="AG48" s="343">
        <f t="shared" ref="AG48" si="207">IF(R48="No_existen",5*$AG$8,AH48*$AG$8)</f>
        <v>0.1</v>
      </c>
      <c r="AH48" s="345">
        <f t="shared" ref="AH48" si="208">ROUND(AVERAGEIF(AI48:AI50,"&gt;0"),0)</f>
        <v>1</v>
      </c>
      <c r="AI48" s="272">
        <f t="shared" si="166"/>
        <v>1</v>
      </c>
      <c r="AJ48" s="274" t="s">
        <v>299</v>
      </c>
      <c r="AK48" s="274" t="s">
        <v>306</v>
      </c>
      <c r="AL48" s="343">
        <f t="shared" ref="AL48" si="209">IF(R48="No_existen",5*$AL$8,AM48*$AL$8)</f>
        <v>0.1</v>
      </c>
      <c r="AM48" s="345">
        <f t="shared" ref="AM48" si="210">ROUND(AVERAGEIF(AN48:AN50,"&gt;0"),0)</f>
        <v>1</v>
      </c>
      <c r="AN48" s="272">
        <f t="shared" si="5"/>
        <v>1</v>
      </c>
      <c r="AO48" s="274" t="s">
        <v>496</v>
      </c>
      <c r="AP48" s="345">
        <f t="shared" ref="AP48" si="211">ROUND(AVERAGE(T48,AC48,AH48,AM48),0)</f>
        <v>1</v>
      </c>
      <c r="AQ48" s="360" t="str">
        <f t="shared" ref="AQ48" si="212">IF(AP48&lt;1.5,"FUERTE",IF(AND(AP48&gt;=1.5,AP48&lt;2.5),"ACEPTABLE",IF(AP48&gt;=5,"INEXISTENTE","DÉBIL")))</f>
        <v>FUERTE</v>
      </c>
      <c r="AR48" s="356">
        <f t="shared" ref="AR48" si="213">IF(Q48=0,0,ROUND((Q48*AP48),0))</f>
        <v>5</v>
      </c>
      <c r="AS48" s="358" t="str">
        <f t="shared" ref="AS48" si="214">IF(AR48&gt;=36,"GRAVE", IF(AR48&lt;=10, "LEVE", "MODERADO"))</f>
        <v>LEVE</v>
      </c>
      <c r="AT48" s="350" t="s">
        <v>666</v>
      </c>
      <c r="AU48" s="350" t="s">
        <v>667</v>
      </c>
      <c r="AV48" s="49" t="s">
        <v>84</v>
      </c>
      <c r="AW48" s="49"/>
      <c r="AX48" s="97"/>
      <c r="AY48" s="293"/>
      <c r="AZ48" s="48"/>
      <c r="BA48" s="48"/>
      <c r="BB48" s="48"/>
      <c r="BC48" s="48"/>
      <c r="BD48" s="48"/>
    </row>
    <row r="49" spans="1:56" s="98" customFormat="1" ht="64.5" customHeight="1" x14ac:dyDescent="0.2">
      <c r="A49" s="384"/>
      <c r="B49" s="386"/>
      <c r="C49" s="380"/>
      <c r="D49" s="382"/>
      <c r="E49" s="380"/>
      <c r="F49" s="278"/>
      <c r="G49" s="278"/>
      <c r="H49" s="278"/>
      <c r="I49" s="374"/>
      <c r="J49" s="371"/>
      <c r="K49" s="372"/>
      <c r="L49" s="372"/>
      <c r="M49" s="366"/>
      <c r="N49" s="364"/>
      <c r="O49" s="366"/>
      <c r="P49" s="364"/>
      <c r="Q49" s="364"/>
      <c r="R49" s="151" t="s">
        <v>322</v>
      </c>
      <c r="S49" s="152">
        <f t="shared" si="163"/>
        <v>1</v>
      </c>
      <c r="T49" s="345"/>
      <c r="U49" s="345"/>
      <c r="V49" s="253" t="s">
        <v>662</v>
      </c>
      <c r="W49" s="362"/>
      <c r="X49" s="343"/>
      <c r="Y49" s="273">
        <f t="shared" si="164"/>
        <v>4</v>
      </c>
      <c r="Z49" s="274" t="s">
        <v>325</v>
      </c>
      <c r="AA49" s="274"/>
      <c r="AB49" s="343"/>
      <c r="AC49" s="345"/>
      <c r="AD49" s="272">
        <f t="shared" si="165"/>
        <v>1</v>
      </c>
      <c r="AE49" s="274" t="s">
        <v>302</v>
      </c>
      <c r="AF49" s="253" t="s">
        <v>665</v>
      </c>
      <c r="AG49" s="343"/>
      <c r="AH49" s="345"/>
      <c r="AI49" s="272">
        <f t="shared" si="166"/>
        <v>1</v>
      </c>
      <c r="AJ49" s="274" t="s">
        <v>299</v>
      </c>
      <c r="AK49" s="274" t="s">
        <v>308</v>
      </c>
      <c r="AL49" s="343"/>
      <c r="AM49" s="345"/>
      <c r="AN49" s="272">
        <f t="shared" si="5"/>
        <v>1</v>
      </c>
      <c r="AO49" s="274" t="s">
        <v>496</v>
      </c>
      <c r="AP49" s="345"/>
      <c r="AQ49" s="360"/>
      <c r="AR49" s="356"/>
      <c r="AS49" s="358"/>
      <c r="AT49" s="350"/>
      <c r="AU49" s="350"/>
      <c r="AV49" s="49" t="s">
        <v>84</v>
      </c>
      <c r="AW49" s="49"/>
      <c r="AX49" s="97"/>
      <c r="AY49" s="293"/>
      <c r="AZ49" s="48"/>
      <c r="BA49" s="48"/>
      <c r="BB49" s="48"/>
      <c r="BC49" s="48"/>
      <c r="BD49" s="48"/>
    </row>
    <row r="50" spans="1:56" s="98" customFormat="1" ht="64.5" customHeight="1" x14ac:dyDescent="0.2">
      <c r="A50" s="384"/>
      <c r="B50" s="386"/>
      <c r="C50" s="380"/>
      <c r="D50" s="382"/>
      <c r="E50" s="380"/>
      <c r="F50" s="278"/>
      <c r="G50" s="278"/>
      <c r="H50" s="278"/>
      <c r="I50" s="374"/>
      <c r="J50" s="371"/>
      <c r="K50" s="372"/>
      <c r="L50" s="372"/>
      <c r="M50" s="366"/>
      <c r="N50" s="364"/>
      <c r="O50" s="366"/>
      <c r="P50" s="364"/>
      <c r="Q50" s="364"/>
      <c r="R50" s="151" t="s">
        <v>322</v>
      </c>
      <c r="S50" s="152">
        <f t="shared" si="163"/>
        <v>1</v>
      </c>
      <c r="T50" s="345"/>
      <c r="U50" s="345"/>
      <c r="V50" s="253" t="s">
        <v>663</v>
      </c>
      <c r="W50" s="362"/>
      <c r="X50" s="343"/>
      <c r="Y50" s="273">
        <f t="shared" si="164"/>
        <v>4</v>
      </c>
      <c r="Z50" s="274" t="s">
        <v>325</v>
      </c>
      <c r="AA50" s="274"/>
      <c r="AB50" s="343"/>
      <c r="AC50" s="345"/>
      <c r="AD50" s="272">
        <f t="shared" si="165"/>
        <v>1</v>
      </c>
      <c r="AE50" s="274" t="s">
        <v>302</v>
      </c>
      <c r="AF50" s="253" t="s">
        <v>665</v>
      </c>
      <c r="AG50" s="343"/>
      <c r="AH50" s="345"/>
      <c r="AI50" s="272">
        <f t="shared" si="166"/>
        <v>1</v>
      </c>
      <c r="AJ50" s="274" t="s">
        <v>299</v>
      </c>
      <c r="AK50" s="274" t="s">
        <v>314</v>
      </c>
      <c r="AL50" s="343"/>
      <c r="AM50" s="345"/>
      <c r="AN50" s="272">
        <f t="shared" si="5"/>
        <v>1</v>
      </c>
      <c r="AO50" s="274" t="s">
        <v>496</v>
      </c>
      <c r="AP50" s="345"/>
      <c r="AQ50" s="360"/>
      <c r="AR50" s="356"/>
      <c r="AS50" s="358"/>
      <c r="AT50" s="350"/>
      <c r="AU50" s="350"/>
      <c r="AV50" s="49" t="s">
        <v>84</v>
      </c>
      <c r="AW50" s="49"/>
      <c r="AX50" s="97"/>
      <c r="AY50" s="293"/>
      <c r="AZ50" s="48"/>
      <c r="BA50" s="48"/>
      <c r="BB50" s="48"/>
      <c r="BC50" s="48"/>
      <c r="BD50" s="48"/>
    </row>
    <row r="51" spans="1:56" s="98" customFormat="1" ht="64.5" customHeight="1" x14ac:dyDescent="0.2">
      <c r="A51" s="384">
        <v>15</v>
      </c>
      <c r="B51" s="386" t="s">
        <v>146</v>
      </c>
      <c r="C51" s="380" t="s">
        <v>158</v>
      </c>
      <c r="D51" s="382" t="str">
        <f>IF(C51=$B$1048367,$C$1048367,IF(C51=$B$1048368,$C$1048368,IF(C51=$B$1048369,$C$1048369,IF(C51=$B$1048370,$C$1048370,IF(C51=$B$1048371,$C$1048371,IF(C51=$B$1048372,$C$1048372,IF(C51=$B$1048373,$C$1048373,IF(C51=$B$1048374,$C$1048374,IF(C51=$B$1048375,$C$1048375,IF(C51=$B$1048376,$C$1048376,IF(C51=$B$1048379,$C$1048379,IF(C51=$B$1048380,$C$1048380,IF(C51=$B$1048381,C$1048381,IF(C51=$B$1048382,$C$1048382,IF(C51=$B$1048383,$C$1048383," ")))))))))))))))</f>
        <v>Administrar y ejecutar los recursos de la institución generando en los procesos mayor eficiencia y eficacia para dar una respuesta oportuna a los servicios demandados en el cumplimiento de las funciones misionales.</v>
      </c>
      <c r="E51" s="380" t="s">
        <v>188</v>
      </c>
      <c r="F51" s="278" t="s">
        <v>263</v>
      </c>
      <c r="G51" s="278" t="s">
        <v>35</v>
      </c>
      <c r="H51" s="76" t="s">
        <v>571</v>
      </c>
      <c r="I51" s="374" t="s">
        <v>141</v>
      </c>
      <c r="J51" s="371" t="s">
        <v>572</v>
      </c>
      <c r="K51" s="374" t="s">
        <v>573</v>
      </c>
      <c r="L51" s="374" t="s">
        <v>574</v>
      </c>
      <c r="M51" s="366" t="s">
        <v>121</v>
      </c>
      <c r="N51" s="364">
        <f t="shared" ref="N51" si="215">IF(M51="ALTA",5,IF(M51="MEDIO ALTA",4,IF(M51="MEDIA",3,IF(M51="MEDIO BAJA",2,IF(M51="BAJA",1,0)))))</f>
        <v>1</v>
      </c>
      <c r="O51" s="366" t="s">
        <v>133</v>
      </c>
      <c r="P51" s="364">
        <f t="shared" ref="P51" si="216">IF(O51="ALTO",5,IF(O51="MEDIO ALTO",4,IF(O51="MEDIO",3,IF(O51="MEDIO BAJO",2,IF(O51="BAJO",1,0)))))</f>
        <v>5</v>
      </c>
      <c r="Q51" s="364">
        <f t="shared" si="68"/>
        <v>5</v>
      </c>
      <c r="R51" s="151" t="s">
        <v>322</v>
      </c>
      <c r="S51" s="152">
        <f t="shared" si="163"/>
        <v>1</v>
      </c>
      <c r="T51" s="345">
        <f t="shared" ref="T51" si="217">ROUND(AVERAGEIF(S51:S53,"&gt;0"),0)</f>
        <v>1</v>
      </c>
      <c r="U51" s="345">
        <f t="shared" ref="U51" si="218">T51*$U$8</f>
        <v>0.6</v>
      </c>
      <c r="V51" s="274" t="s">
        <v>668</v>
      </c>
      <c r="W51" s="362">
        <f t="shared" ref="W51" si="219">IF(R51="No_existen",5*$W$8,X51*$W$8)</f>
        <v>0.1</v>
      </c>
      <c r="X51" s="343">
        <f t="shared" ref="X51" si="220">ROUND(AVERAGEIF(Y51:Y53,"&gt;0"),0)</f>
        <v>2</v>
      </c>
      <c r="Y51" s="273">
        <f t="shared" si="164"/>
        <v>2</v>
      </c>
      <c r="Z51" s="274" t="s">
        <v>326</v>
      </c>
      <c r="AA51" s="274"/>
      <c r="AB51" s="343">
        <f t="shared" ref="AB51" si="221">IF(R51="No_existen",5*$AB$8,AC51*$AB$8)</f>
        <v>0.15</v>
      </c>
      <c r="AC51" s="345">
        <f t="shared" ref="AC51" si="222">ROUND(AVERAGEIF(AD51:AD53,"&gt;0"),0)</f>
        <v>1</v>
      </c>
      <c r="AD51" s="272">
        <f t="shared" si="165"/>
        <v>1</v>
      </c>
      <c r="AE51" s="274" t="s">
        <v>302</v>
      </c>
      <c r="AF51" s="274" t="s">
        <v>669</v>
      </c>
      <c r="AG51" s="343">
        <f t="shared" ref="AG51" si="223">IF(R51="No_existen",5*$AG$8,AH51*$AG$8)</f>
        <v>0.1</v>
      </c>
      <c r="AH51" s="345">
        <f t="shared" ref="AH51" si="224">ROUND(AVERAGEIF(AI51:AI53,"&gt;0"),0)</f>
        <v>1</v>
      </c>
      <c r="AI51" s="272">
        <f t="shared" si="166"/>
        <v>1</v>
      </c>
      <c r="AJ51" s="274" t="s">
        <v>299</v>
      </c>
      <c r="AK51" s="274" t="s">
        <v>307</v>
      </c>
      <c r="AL51" s="343">
        <f t="shared" ref="AL51" si="225">IF(R51="No_existen",5*$AL$8,AM51*$AL$8)</f>
        <v>0.4</v>
      </c>
      <c r="AM51" s="345">
        <f t="shared" ref="AM51" si="226">ROUND(AVERAGEIF(AN51:AN53,"&gt;0"),0)</f>
        <v>4</v>
      </c>
      <c r="AN51" s="272">
        <f t="shared" si="5"/>
        <v>4</v>
      </c>
      <c r="AO51" s="274" t="s">
        <v>637</v>
      </c>
      <c r="AP51" s="345">
        <f t="shared" ref="AP51" si="227">ROUND(AVERAGE(T51,AC51,AH51,AM51),0)</f>
        <v>2</v>
      </c>
      <c r="AQ51" s="360" t="str">
        <f t="shared" ref="AQ51" si="228">IF(AP51&lt;1.5,"FUERTE",IF(AND(AP51&gt;=1.5,AP51&lt;2.5),"ACEPTABLE",IF(AP51&gt;=5,"INEXISTENTE","DÉBIL")))</f>
        <v>ACEPTABLE</v>
      </c>
      <c r="AR51" s="356">
        <f t="shared" ref="AR51" si="229">IF(Q51=0,0,ROUND((Q51*AP51),0))</f>
        <v>10</v>
      </c>
      <c r="AS51" s="358" t="str">
        <f t="shared" ref="AS51" si="230">IF(AR51&gt;=36,"GRAVE", IF(AR51&lt;=10, "LEVE", "MODERADO"))</f>
        <v>LEVE</v>
      </c>
      <c r="AT51" s="351" t="s">
        <v>670</v>
      </c>
      <c r="AU51" s="351" t="s">
        <v>671</v>
      </c>
      <c r="AV51" s="49" t="s">
        <v>84</v>
      </c>
      <c r="AW51" s="49"/>
      <c r="AX51" s="97"/>
      <c r="AY51" s="293"/>
      <c r="AZ51" s="48"/>
      <c r="BA51" s="48"/>
      <c r="BB51" s="48"/>
      <c r="BC51" s="48"/>
      <c r="BD51" s="48"/>
    </row>
    <row r="52" spans="1:56" s="98" customFormat="1" ht="64.5" customHeight="1" x14ac:dyDescent="0.2">
      <c r="A52" s="384"/>
      <c r="B52" s="386"/>
      <c r="C52" s="380"/>
      <c r="D52" s="382"/>
      <c r="E52" s="380"/>
      <c r="F52" s="278"/>
      <c r="G52" s="278"/>
      <c r="H52" s="278"/>
      <c r="I52" s="374"/>
      <c r="J52" s="371"/>
      <c r="K52" s="374"/>
      <c r="L52" s="374"/>
      <c r="M52" s="366"/>
      <c r="N52" s="364"/>
      <c r="O52" s="366"/>
      <c r="P52" s="364"/>
      <c r="Q52" s="364"/>
      <c r="R52" s="151"/>
      <c r="S52" s="152">
        <f t="shared" si="163"/>
        <v>0</v>
      </c>
      <c r="T52" s="345"/>
      <c r="U52" s="345"/>
      <c r="V52" s="274"/>
      <c r="W52" s="362"/>
      <c r="X52" s="343"/>
      <c r="Y52" s="273">
        <f t="shared" si="164"/>
        <v>0</v>
      </c>
      <c r="Z52" s="274"/>
      <c r="AA52" s="274"/>
      <c r="AB52" s="343"/>
      <c r="AC52" s="345"/>
      <c r="AD52" s="272">
        <f t="shared" si="165"/>
        <v>0</v>
      </c>
      <c r="AE52" s="274"/>
      <c r="AF52" s="274"/>
      <c r="AG52" s="343"/>
      <c r="AH52" s="345"/>
      <c r="AI52" s="272">
        <f t="shared" si="166"/>
        <v>0</v>
      </c>
      <c r="AJ52" s="274"/>
      <c r="AK52" s="274"/>
      <c r="AL52" s="343"/>
      <c r="AM52" s="345"/>
      <c r="AN52" s="272">
        <f t="shared" si="5"/>
        <v>0</v>
      </c>
      <c r="AO52" s="274"/>
      <c r="AP52" s="345"/>
      <c r="AQ52" s="360"/>
      <c r="AR52" s="356"/>
      <c r="AS52" s="358"/>
      <c r="AT52" s="351"/>
      <c r="AU52" s="351"/>
      <c r="AV52" s="49" t="s">
        <v>84</v>
      </c>
      <c r="AW52" s="49"/>
      <c r="AX52" s="97"/>
      <c r="AY52" s="293"/>
      <c r="AZ52" s="48"/>
      <c r="BA52" s="48"/>
      <c r="BB52" s="48"/>
      <c r="BC52" s="48"/>
      <c r="BD52" s="48"/>
    </row>
    <row r="53" spans="1:56" s="98" customFormat="1" ht="64.5" customHeight="1" x14ac:dyDescent="0.2">
      <c r="A53" s="384"/>
      <c r="B53" s="386"/>
      <c r="C53" s="380"/>
      <c r="D53" s="382"/>
      <c r="E53" s="380"/>
      <c r="F53" s="278"/>
      <c r="G53" s="278"/>
      <c r="H53" s="278"/>
      <c r="I53" s="374"/>
      <c r="J53" s="371"/>
      <c r="K53" s="374"/>
      <c r="L53" s="374"/>
      <c r="M53" s="366"/>
      <c r="N53" s="364"/>
      <c r="O53" s="366"/>
      <c r="P53" s="364"/>
      <c r="Q53" s="364"/>
      <c r="R53" s="151"/>
      <c r="S53" s="152">
        <f t="shared" si="163"/>
        <v>0</v>
      </c>
      <c r="T53" s="345"/>
      <c r="U53" s="345"/>
      <c r="V53" s="274"/>
      <c r="W53" s="362"/>
      <c r="X53" s="343"/>
      <c r="Y53" s="273">
        <f t="shared" si="164"/>
        <v>0</v>
      </c>
      <c r="Z53" s="274"/>
      <c r="AA53" s="274"/>
      <c r="AB53" s="343"/>
      <c r="AC53" s="345"/>
      <c r="AD53" s="272">
        <f t="shared" si="165"/>
        <v>0</v>
      </c>
      <c r="AE53" s="274"/>
      <c r="AF53" s="274"/>
      <c r="AG53" s="343"/>
      <c r="AH53" s="345"/>
      <c r="AI53" s="272">
        <f t="shared" si="166"/>
        <v>0</v>
      </c>
      <c r="AJ53" s="274"/>
      <c r="AK53" s="274"/>
      <c r="AL53" s="343"/>
      <c r="AM53" s="345"/>
      <c r="AN53" s="272">
        <f t="shared" si="5"/>
        <v>0</v>
      </c>
      <c r="AO53" s="274"/>
      <c r="AP53" s="345"/>
      <c r="AQ53" s="360"/>
      <c r="AR53" s="356"/>
      <c r="AS53" s="358"/>
      <c r="AT53" s="351"/>
      <c r="AU53" s="351"/>
      <c r="AV53" s="49"/>
      <c r="AW53" s="49"/>
      <c r="AX53" s="97"/>
      <c r="AY53" s="293"/>
      <c r="AZ53" s="48"/>
      <c r="BA53" s="48"/>
      <c r="BB53" s="48"/>
      <c r="BC53" s="48"/>
      <c r="BD53" s="48"/>
    </row>
    <row r="54" spans="1:56" s="98" customFormat="1" ht="64.5" customHeight="1" x14ac:dyDescent="0.2">
      <c r="A54" s="384">
        <v>16</v>
      </c>
      <c r="B54" s="386" t="s">
        <v>146</v>
      </c>
      <c r="C54" s="380" t="s">
        <v>158</v>
      </c>
      <c r="D54" s="382" t="str">
        <f>IF(C54=$B$1048367,$C$1048367,IF(C54=$B$1048368,$C$1048368,IF(C54=$B$1048369,$C$1048369,IF(C54=$B$1048370,$C$1048370,IF(C54=$B$1048371,$C$1048371,IF(C54=$B$1048372,$C$1048372,IF(C54=$B$1048373,$C$1048373,IF(C54=$B$1048374,$C$1048374,IF(C54=$B$1048375,$C$1048375,IF(C54=$B$1048376,$C$1048376,IF(C54=$B$1048379,$C$1048379,IF(C54=$B$1048380,$C$1048380,IF(C54=$B$1048381,C$1048381,IF(C54=$B$1048382,$C$1048382,IF(C54=$B$1048383,$C$1048383," ")))))))))))))))</f>
        <v>Administrar y ejecutar los recursos de la institución generando en los procesos mayor eficiencia y eficacia para dar una respuesta oportuna a los servicios demandados en el cumplimiento de las funciones misionales.</v>
      </c>
      <c r="E54" s="380" t="s">
        <v>168</v>
      </c>
      <c r="F54" s="278" t="s">
        <v>263</v>
      </c>
      <c r="G54" s="278" t="s">
        <v>32</v>
      </c>
      <c r="H54" s="76" t="s">
        <v>575</v>
      </c>
      <c r="I54" s="374" t="s">
        <v>100</v>
      </c>
      <c r="J54" s="371" t="s">
        <v>576</v>
      </c>
      <c r="K54" s="374" t="s">
        <v>577</v>
      </c>
      <c r="L54" s="374" t="s">
        <v>578</v>
      </c>
      <c r="M54" s="366" t="s">
        <v>121</v>
      </c>
      <c r="N54" s="364">
        <f t="shared" ref="N54" si="231">IF(M54="ALTA",5,IF(M54="MEDIO ALTA",4,IF(M54="MEDIA",3,IF(M54="MEDIO BAJA",2,IF(M54="BAJA",1,0)))))</f>
        <v>1</v>
      </c>
      <c r="O54" s="366" t="s">
        <v>134</v>
      </c>
      <c r="P54" s="364">
        <f t="shared" ref="P54" si="232">IF(O54="ALTO",5,IF(O54="MEDIO ALTO",4,IF(O54="MEDIO",3,IF(O54="MEDIO BAJO",2,IF(O54="BAJO",1,0)))))</f>
        <v>3</v>
      </c>
      <c r="Q54" s="364">
        <f t="shared" si="68"/>
        <v>3</v>
      </c>
      <c r="R54" s="151" t="s">
        <v>322</v>
      </c>
      <c r="S54" s="152">
        <f t="shared" si="163"/>
        <v>1</v>
      </c>
      <c r="T54" s="345">
        <f t="shared" ref="T54" si="233">ROUND(AVERAGEIF(S54:S56,"&gt;0"),0)</f>
        <v>1</v>
      </c>
      <c r="U54" s="345">
        <f t="shared" ref="U54" si="234">T54*$U$8</f>
        <v>0.6</v>
      </c>
      <c r="V54" s="276" t="s">
        <v>672</v>
      </c>
      <c r="W54" s="362">
        <f t="shared" ref="W54" si="235">IF(R54="No_existen",5*$W$8,X54*$W$8)</f>
        <v>0.05</v>
      </c>
      <c r="X54" s="343">
        <f t="shared" ref="X54" si="236">ROUND(AVERAGEIF(Y54:Y56,"&gt;0"),0)</f>
        <v>1</v>
      </c>
      <c r="Y54" s="273">
        <f t="shared" si="164"/>
        <v>1</v>
      </c>
      <c r="Z54" s="274" t="s">
        <v>327</v>
      </c>
      <c r="AA54" s="274" t="s">
        <v>675</v>
      </c>
      <c r="AB54" s="343">
        <f t="shared" ref="AB54" si="237">IF(R54="No_existen",5*$AB$8,AC54*$AB$8)</f>
        <v>0.15</v>
      </c>
      <c r="AC54" s="345">
        <f t="shared" ref="AC54" si="238">ROUND(AVERAGEIF(AD54:AD56,"&gt;0"),0)</f>
        <v>1</v>
      </c>
      <c r="AD54" s="272">
        <f t="shared" si="165"/>
        <v>1</v>
      </c>
      <c r="AE54" s="274" t="s">
        <v>302</v>
      </c>
      <c r="AF54" s="274" t="s">
        <v>677</v>
      </c>
      <c r="AG54" s="343">
        <f t="shared" ref="AG54" si="239">IF(R54="No_existen",5*$AG$8,AH54*$AG$8)</f>
        <v>0.1</v>
      </c>
      <c r="AH54" s="345">
        <f t="shared" ref="AH54" si="240">ROUND(AVERAGEIF(AI54:AI56,"&gt;0"),0)</f>
        <v>1</v>
      </c>
      <c r="AI54" s="272">
        <f t="shared" si="166"/>
        <v>1</v>
      </c>
      <c r="AJ54" s="274" t="s">
        <v>299</v>
      </c>
      <c r="AK54" s="274" t="s">
        <v>314</v>
      </c>
      <c r="AL54" s="343">
        <f t="shared" ref="AL54" si="241">IF(R54="No_existen",5*$AL$8,AM54*$AL$8)</f>
        <v>0.2</v>
      </c>
      <c r="AM54" s="345">
        <f t="shared" ref="AM54" si="242">ROUND(AVERAGEIF(AN54:AN56,"&gt;0"),0)</f>
        <v>2</v>
      </c>
      <c r="AN54" s="272">
        <f t="shared" si="5"/>
        <v>4</v>
      </c>
      <c r="AO54" s="274" t="s">
        <v>637</v>
      </c>
      <c r="AP54" s="345">
        <f t="shared" ref="AP54" si="243">ROUND(AVERAGE(T54,AC54,AH54,AM54),0)</f>
        <v>1</v>
      </c>
      <c r="AQ54" s="360" t="str">
        <f t="shared" ref="AQ54" si="244">IF(AP54&lt;1.5,"FUERTE",IF(AND(AP54&gt;=1.5,AP54&lt;2.5),"ACEPTABLE",IF(AP54&gt;=5,"INEXISTENTE","DÉBIL")))</f>
        <v>FUERTE</v>
      </c>
      <c r="AR54" s="356">
        <f t="shared" ref="AR54" si="245">IF(Q54=0,0,ROUND((Q54*AP54),0))</f>
        <v>3</v>
      </c>
      <c r="AS54" s="358" t="str">
        <f t="shared" ref="AS54" si="246">IF(AR54&gt;=36,"GRAVE", IF(AR54&lt;=10, "LEVE", "MODERADO"))</f>
        <v>LEVE</v>
      </c>
      <c r="AT54" s="351" t="s">
        <v>680</v>
      </c>
      <c r="AU54" s="355">
        <v>0</v>
      </c>
      <c r="AV54" s="49" t="s">
        <v>84</v>
      </c>
      <c r="AW54" s="49"/>
      <c r="AX54" s="97"/>
      <c r="AY54" s="293"/>
      <c r="AZ54" s="48"/>
      <c r="BA54" s="48"/>
      <c r="BB54" s="48"/>
      <c r="BC54" s="48"/>
      <c r="BD54" s="48"/>
    </row>
    <row r="55" spans="1:56" s="98" customFormat="1" ht="64.5" customHeight="1" x14ac:dyDescent="0.2">
      <c r="A55" s="384"/>
      <c r="B55" s="386"/>
      <c r="C55" s="380"/>
      <c r="D55" s="382"/>
      <c r="E55" s="380"/>
      <c r="F55" s="278" t="s">
        <v>263</v>
      </c>
      <c r="G55" s="278" t="s">
        <v>33</v>
      </c>
      <c r="H55" s="76" t="s">
        <v>579</v>
      </c>
      <c r="I55" s="374"/>
      <c r="J55" s="371"/>
      <c r="K55" s="374"/>
      <c r="L55" s="374"/>
      <c r="M55" s="366"/>
      <c r="N55" s="364"/>
      <c r="O55" s="366"/>
      <c r="P55" s="364"/>
      <c r="Q55" s="364"/>
      <c r="R55" s="151" t="s">
        <v>322</v>
      </c>
      <c r="S55" s="152">
        <f t="shared" si="163"/>
        <v>1</v>
      </c>
      <c r="T55" s="345"/>
      <c r="U55" s="345"/>
      <c r="V55" s="276" t="s">
        <v>673</v>
      </c>
      <c r="W55" s="362"/>
      <c r="X55" s="343"/>
      <c r="Y55" s="273">
        <f t="shared" si="164"/>
        <v>2</v>
      </c>
      <c r="Z55" s="274" t="s">
        <v>326</v>
      </c>
      <c r="AA55" s="274"/>
      <c r="AB55" s="343"/>
      <c r="AC55" s="345"/>
      <c r="AD55" s="272">
        <f t="shared" si="165"/>
        <v>1</v>
      </c>
      <c r="AE55" s="274" t="s">
        <v>302</v>
      </c>
      <c r="AF55" s="274" t="s">
        <v>678</v>
      </c>
      <c r="AG55" s="343"/>
      <c r="AH55" s="345"/>
      <c r="AI55" s="272">
        <f t="shared" si="166"/>
        <v>1</v>
      </c>
      <c r="AJ55" s="274" t="s">
        <v>299</v>
      </c>
      <c r="AK55" s="274" t="s">
        <v>314</v>
      </c>
      <c r="AL55" s="343"/>
      <c r="AM55" s="345"/>
      <c r="AN55" s="272">
        <f t="shared" si="5"/>
        <v>1</v>
      </c>
      <c r="AO55" s="274" t="s">
        <v>496</v>
      </c>
      <c r="AP55" s="345"/>
      <c r="AQ55" s="360"/>
      <c r="AR55" s="356"/>
      <c r="AS55" s="358"/>
      <c r="AT55" s="351"/>
      <c r="AU55" s="351"/>
      <c r="AV55" s="49"/>
      <c r="AW55" s="49"/>
      <c r="AX55" s="97"/>
      <c r="AY55" s="293"/>
      <c r="AZ55" s="48"/>
      <c r="BA55" s="48"/>
      <c r="BB55" s="48"/>
      <c r="BC55" s="48"/>
      <c r="BD55" s="48"/>
    </row>
    <row r="56" spans="1:56" s="98" customFormat="1" ht="64.5" customHeight="1" x14ac:dyDescent="0.2">
      <c r="A56" s="384"/>
      <c r="B56" s="386"/>
      <c r="C56" s="380"/>
      <c r="D56" s="382"/>
      <c r="E56" s="380"/>
      <c r="F56" s="278" t="s">
        <v>263</v>
      </c>
      <c r="G56" s="278" t="s">
        <v>36</v>
      </c>
      <c r="H56" s="76" t="s">
        <v>580</v>
      </c>
      <c r="I56" s="374"/>
      <c r="J56" s="371"/>
      <c r="K56" s="374"/>
      <c r="L56" s="374"/>
      <c r="M56" s="366"/>
      <c r="N56" s="364"/>
      <c r="O56" s="366"/>
      <c r="P56" s="364"/>
      <c r="Q56" s="364"/>
      <c r="R56" s="151" t="s">
        <v>322</v>
      </c>
      <c r="S56" s="152">
        <f t="shared" si="163"/>
        <v>1</v>
      </c>
      <c r="T56" s="345"/>
      <c r="U56" s="345"/>
      <c r="V56" s="276" t="s">
        <v>674</v>
      </c>
      <c r="W56" s="362"/>
      <c r="X56" s="343"/>
      <c r="Y56" s="273">
        <f t="shared" si="164"/>
        <v>1</v>
      </c>
      <c r="Z56" s="274" t="s">
        <v>327</v>
      </c>
      <c r="AA56" s="274" t="s">
        <v>676</v>
      </c>
      <c r="AB56" s="343"/>
      <c r="AC56" s="345"/>
      <c r="AD56" s="272">
        <f t="shared" si="165"/>
        <v>1</v>
      </c>
      <c r="AE56" s="274" t="s">
        <v>302</v>
      </c>
      <c r="AF56" s="274" t="s">
        <v>679</v>
      </c>
      <c r="AG56" s="343"/>
      <c r="AH56" s="345"/>
      <c r="AI56" s="272">
        <f t="shared" si="166"/>
        <v>1</v>
      </c>
      <c r="AJ56" s="274" t="s">
        <v>299</v>
      </c>
      <c r="AK56" s="274" t="s">
        <v>313</v>
      </c>
      <c r="AL56" s="343"/>
      <c r="AM56" s="345"/>
      <c r="AN56" s="272">
        <f t="shared" si="5"/>
        <v>1</v>
      </c>
      <c r="AO56" s="274" t="s">
        <v>496</v>
      </c>
      <c r="AP56" s="345"/>
      <c r="AQ56" s="360"/>
      <c r="AR56" s="356"/>
      <c r="AS56" s="358"/>
      <c r="AT56" s="351"/>
      <c r="AU56" s="351"/>
      <c r="AV56" s="49"/>
      <c r="AW56" s="49"/>
      <c r="AX56" s="97"/>
      <c r="AY56" s="293"/>
      <c r="AZ56" s="48"/>
      <c r="BA56" s="48"/>
      <c r="BB56" s="48"/>
      <c r="BC56" s="48"/>
      <c r="BD56" s="48"/>
    </row>
    <row r="57" spans="1:56" s="98" customFormat="1" ht="112.9" customHeight="1" x14ac:dyDescent="0.2">
      <c r="A57" s="384">
        <v>17</v>
      </c>
      <c r="B57" s="386" t="s">
        <v>146</v>
      </c>
      <c r="C57" s="257" t="s">
        <v>158</v>
      </c>
      <c r="D57" s="277" t="str">
        <f>IF(C57=$B$1048367,$C$1048367,IF(C57=$B$1048368,$C$1048368,IF(C57=$B$1048369,$C$1048369,IF(C57=$B$1048370,$C$1048370,IF(C57=$B$1048371,$C$1048371,IF(C57=$B$1048372,$C$1048372,IF(C57=$B$1048373,$C$1048373,IF(C57=$B$1048374,$C$1048374,IF(C57=$B$1048375,$C$1048375,IF(C57=$B$1048376,$C$1048376,IF(C57=$B$1048379,$C$1048379,IF(C57=$B$1048380,$C$1048380,IF(C57=$B$1048381,C$1048381,IF(C57=$B$1048382,$C$1048382,IF(C57=$B$1048383,$C$1048383," ")))))))))))))))</f>
        <v>Administrar y ejecutar los recursos de la institución generando en los procesos mayor eficiencia y eficacia para dar una respuesta oportuna a los servicios demandados en el cumplimiento de las funciones misionales.</v>
      </c>
      <c r="E57" s="278" t="s">
        <v>168</v>
      </c>
      <c r="F57" s="278" t="s">
        <v>263</v>
      </c>
      <c r="G57" s="278" t="s">
        <v>32</v>
      </c>
      <c r="H57" s="76" t="s">
        <v>734</v>
      </c>
      <c r="I57" s="374" t="s">
        <v>106</v>
      </c>
      <c r="J57" s="371" t="s">
        <v>735</v>
      </c>
      <c r="K57" s="430" t="s">
        <v>736</v>
      </c>
      <c r="L57" s="374" t="s">
        <v>737</v>
      </c>
      <c r="M57" s="366" t="s">
        <v>99</v>
      </c>
      <c r="N57" s="364">
        <f t="shared" ref="N57" si="247">IF(M57="ALTA",5,IF(M57="MEDIO ALTA",4,IF(M57="MEDIA",3,IF(M57="MEDIO BAJA",2,IF(M57="BAJA",1,0)))))</f>
        <v>3</v>
      </c>
      <c r="O57" s="366" t="s">
        <v>134</v>
      </c>
      <c r="P57" s="364">
        <f t="shared" ref="P57" si="248">IF(O57="ALTO",5,IF(O57="MEDIO ALTO",4,IF(O57="MEDIO",3,IF(O57="MEDIO BAJO",2,IF(O57="BAJO",1,0)))))</f>
        <v>3</v>
      </c>
      <c r="Q57" s="364">
        <f t="shared" si="68"/>
        <v>9</v>
      </c>
      <c r="R57" s="151" t="s">
        <v>322</v>
      </c>
      <c r="S57" s="152">
        <f t="shared" si="163"/>
        <v>1</v>
      </c>
      <c r="T57" s="345">
        <f t="shared" ref="T57" si="249">ROUND(AVERAGEIF(S57:S59,"&gt;0"),0)</f>
        <v>1</v>
      </c>
      <c r="U57" s="345">
        <f t="shared" ref="U57" si="250">T57*$U$8</f>
        <v>0.6</v>
      </c>
      <c r="V57" s="274" t="s">
        <v>778</v>
      </c>
      <c r="W57" s="362">
        <f t="shared" ref="W57" si="251">IF(R57="No_existen",5*$W$8,X57*$W$8)</f>
        <v>0.1</v>
      </c>
      <c r="X57" s="343">
        <f t="shared" ref="X57" si="252">ROUND(AVERAGEIF(Y57:Y59,"&gt;0"),0)</f>
        <v>2</v>
      </c>
      <c r="Y57" s="273">
        <f t="shared" si="164"/>
        <v>2</v>
      </c>
      <c r="Z57" s="274" t="s">
        <v>326</v>
      </c>
      <c r="AA57" s="274"/>
      <c r="AB57" s="343">
        <f t="shared" ref="AB57" si="253">IF(R57="No_existen",5*$AB$8,AC57*$AB$8)</f>
        <v>0.15</v>
      </c>
      <c r="AC57" s="345">
        <f t="shared" ref="AC57" si="254">ROUND(AVERAGEIF(AD57:AD59,"&gt;0"),0)</f>
        <v>1</v>
      </c>
      <c r="AD57" s="272">
        <f t="shared" si="165"/>
        <v>1</v>
      </c>
      <c r="AE57" s="274" t="s">
        <v>302</v>
      </c>
      <c r="AF57" s="274" t="s">
        <v>742</v>
      </c>
      <c r="AG57" s="343">
        <f t="shared" ref="AG57" si="255">IF(R57="No_existen",5*$AG$8,AH57*$AG$8)</f>
        <v>0.2</v>
      </c>
      <c r="AH57" s="345">
        <f t="shared" ref="AH57" si="256">ROUND(AVERAGEIF(AI57:AI59,"&gt;0"),0)</f>
        <v>2</v>
      </c>
      <c r="AI57" s="272">
        <f t="shared" si="166"/>
        <v>1</v>
      </c>
      <c r="AJ57" s="274" t="s">
        <v>299</v>
      </c>
      <c r="AK57" s="274" t="s">
        <v>314</v>
      </c>
      <c r="AL57" s="343">
        <f t="shared" ref="AL57" si="257">IF(R57="No_existen",5*$AL$8,AM57*$AL$8)</f>
        <v>0.1</v>
      </c>
      <c r="AM57" s="345">
        <f t="shared" ref="AM57" si="258">ROUND(AVERAGEIF(AN57:AN59,"&gt;0"),0)</f>
        <v>1</v>
      </c>
      <c r="AN57" s="272">
        <f t="shared" si="5"/>
        <v>1</v>
      </c>
      <c r="AO57" s="274" t="s">
        <v>496</v>
      </c>
      <c r="AP57" s="345">
        <f t="shared" ref="AP57" si="259">ROUND(AVERAGE(T57,AC57,AH57,AM57),0)</f>
        <v>1</v>
      </c>
      <c r="AQ57" s="360" t="str">
        <f t="shared" ref="AQ57" si="260">IF(AP57&lt;1.5,"FUERTE",IF(AND(AP57&gt;=1.5,AP57&lt;2.5),"ACEPTABLE",IF(AP57&gt;=5,"INEXISTENTE","DÉBIL")))</f>
        <v>FUERTE</v>
      </c>
      <c r="AR57" s="356">
        <f t="shared" ref="AR57" si="261">IF(Q57=0,0,ROUND((Q57*AP57),0))</f>
        <v>9</v>
      </c>
      <c r="AS57" s="358" t="str">
        <f t="shared" ref="AS57" si="262">IF(AR57&gt;=36,"GRAVE", IF(AR57&lt;=10, "LEVE", "MODERADO"))</f>
        <v>LEVE</v>
      </c>
      <c r="AT57" s="351" t="s">
        <v>744</v>
      </c>
      <c r="AU57" s="355">
        <v>0</v>
      </c>
      <c r="AV57" s="49" t="s">
        <v>84</v>
      </c>
      <c r="AW57" s="49"/>
      <c r="AX57" s="97"/>
      <c r="AY57" s="293"/>
      <c r="AZ57" s="48"/>
      <c r="BA57" s="48"/>
      <c r="BB57" s="48"/>
      <c r="BC57" s="48"/>
      <c r="BD57" s="48"/>
    </row>
    <row r="58" spans="1:56" s="98" customFormat="1" ht="64.5" customHeight="1" x14ac:dyDescent="0.2">
      <c r="A58" s="384"/>
      <c r="B58" s="386"/>
      <c r="C58" s="380" t="s">
        <v>161</v>
      </c>
      <c r="D58" s="382" t="str">
        <f>IF(C58=$B$1048358,$C$1048358,IF(C58=$B$1048359,$C$1048359,IF(C58=$B$1048360,$C$1048360,IF(C58=$B$1048361,$C$1048361,IF(C58=$B$1048362,$C$1048362,IF(C58=$B$1048363,$C$1048363,IF(C58=$B$1048364,$C$1048364,IF(C58=$B$1048365,$C$1048365,IF(C58=$B$1048366,$C$1048366,IF(C58=$B$1048367,$C$1048367,IF(C58=$B$1048370,$C$1048370,IF(C58=$B$1048371,$C$1048371,IF(C58=$B$1048372,C$1048372,IF(C58=$B$1048373,$C$1048373,IF(C58=$B$1048374,$C$1048374," ")))))))))))))))</f>
        <v>Ejercer la evaluación y control sobre el desarrollo del quehacer institucional, de forma preventiva y correctiva, vigilando el cumplimiento de las disposiciones establecidas por la Ley y la Universidad.</v>
      </c>
      <c r="E58" s="380" t="s">
        <v>170</v>
      </c>
      <c r="F58" s="278" t="s">
        <v>264</v>
      </c>
      <c r="G58" s="278" t="s">
        <v>39</v>
      </c>
      <c r="H58" s="76" t="s">
        <v>738</v>
      </c>
      <c r="I58" s="374"/>
      <c r="J58" s="371"/>
      <c r="K58" s="430"/>
      <c r="L58" s="374"/>
      <c r="M58" s="366"/>
      <c r="N58" s="364"/>
      <c r="O58" s="366"/>
      <c r="P58" s="364"/>
      <c r="Q58" s="364"/>
      <c r="R58" s="151" t="s">
        <v>322</v>
      </c>
      <c r="S58" s="152">
        <f t="shared" si="163"/>
        <v>1</v>
      </c>
      <c r="T58" s="345"/>
      <c r="U58" s="345"/>
      <c r="V58" s="274" t="s">
        <v>740</v>
      </c>
      <c r="W58" s="362"/>
      <c r="X58" s="343"/>
      <c r="Y58" s="273">
        <f t="shared" si="164"/>
        <v>4</v>
      </c>
      <c r="Z58" s="274" t="s">
        <v>325</v>
      </c>
      <c r="AA58" s="274"/>
      <c r="AB58" s="343"/>
      <c r="AC58" s="345"/>
      <c r="AD58" s="272">
        <f t="shared" si="165"/>
        <v>1</v>
      </c>
      <c r="AE58" s="274" t="s">
        <v>302</v>
      </c>
      <c r="AF58" s="274" t="s">
        <v>684</v>
      </c>
      <c r="AG58" s="343"/>
      <c r="AH58" s="345"/>
      <c r="AI58" s="272">
        <f t="shared" si="166"/>
        <v>4</v>
      </c>
      <c r="AJ58" s="274" t="s">
        <v>303</v>
      </c>
      <c r="AK58" s="274" t="s">
        <v>314</v>
      </c>
      <c r="AL58" s="343"/>
      <c r="AM58" s="345"/>
      <c r="AN58" s="272">
        <f t="shared" si="5"/>
        <v>1</v>
      </c>
      <c r="AO58" s="274" t="s">
        <v>496</v>
      </c>
      <c r="AP58" s="345"/>
      <c r="AQ58" s="360"/>
      <c r="AR58" s="356"/>
      <c r="AS58" s="358"/>
      <c r="AT58" s="351"/>
      <c r="AU58" s="351"/>
      <c r="AV58" s="49"/>
      <c r="AW58" s="49"/>
      <c r="AX58" s="97"/>
      <c r="AY58" s="293"/>
      <c r="AZ58" s="48"/>
      <c r="BA58" s="48"/>
      <c r="BB58" s="48"/>
      <c r="BC58" s="48"/>
      <c r="BD58" s="48"/>
    </row>
    <row r="59" spans="1:56" s="98" customFormat="1" ht="64.5" customHeight="1" x14ac:dyDescent="0.2">
      <c r="A59" s="384"/>
      <c r="B59" s="386"/>
      <c r="C59" s="380"/>
      <c r="D59" s="382"/>
      <c r="E59" s="380"/>
      <c r="F59" s="278" t="s">
        <v>263</v>
      </c>
      <c r="G59" s="278" t="s">
        <v>33</v>
      </c>
      <c r="H59" s="258" t="s">
        <v>739</v>
      </c>
      <c r="I59" s="374"/>
      <c r="J59" s="371"/>
      <c r="K59" s="430"/>
      <c r="L59" s="374"/>
      <c r="M59" s="366"/>
      <c r="N59" s="364"/>
      <c r="O59" s="366"/>
      <c r="P59" s="364"/>
      <c r="Q59" s="364"/>
      <c r="R59" s="151" t="s">
        <v>322</v>
      </c>
      <c r="S59" s="152">
        <f t="shared" si="163"/>
        <v>1</v>
      </c>
      <c r="T59" s="345"/>
      <c r="U59" s="345"/>
      <c r="V59" s="274" t="s">
        <v>779</v>
      </c>
      <c r="W59" s="362"/>
      <c r="X59" s="343"/>
      <c r="Y59" s="273">
        <f t="shared" si="164"/>
        <v>1</v>
      </c>
      <c r="Z59" s="274" t="s">
        <v>327</v>
      </c>
      <c r="AA59" s="274" t="s">
        <v>741</v>
      </c>
      <c r="AB59" s="343"/>
      <c r="AC59" s="345"/>
      <c r="AD59" s="272">
        <f t="shared" si="165"/>
        <v>1</v>
      </c>
      <c r="AE59" s="274" t="s">
        <v>302</v>
      </c>
      <c r="AF59" s="274" t="s">
        <v>743</v>
      </c>
      <c r="AG59" s="343"/>
      <c r="AH59" s="345"/>
      <c r="AI59" s="272">
        <f t="shared" si="166"/>
        <v>1</v>
      </c>
      <c r="AJ59" s="274" t="s">
        <v>299</v>
      </c>
      <c r="AK59" s="274" t="s">
        <v>314</v>
      </c>
      <c r="AL59" s="343"/>
      <c r="AM59" s="345"/>
      <c r="AN59" s="272">
        <f t="shared" si="5"/>
        <v>1</v>
      </c>
      <c r="AO59" s="274" t="s">
        <v>496</v>
      </c>
      <c r="AP59" s="345"/>
      <c r="AQ59" s="360"/>
      <c r="AR59" s="356"/>
      <c r="AS59" s="358"/>
      <c r="AT59" s="351"/>
      <c r="AU59" s="351"/>
      <c r="AV59" s="49"/>
      <c r="AW59" s="49"/>
      <c r="AX59" s="97"/>
      <c r="AY59" s="293"/>
      <c r="AZ59" s="48"/>
      <c r="BA59" s="48"/>
      <c r="BB59" s="48"/>
      <c r="BC59" s="48"/>
      <c r="BD59" s="48"/>
    </row>
    <row r="60" spans="1:56" s="98" customFormat="1" ht="88.15" customHeight="1" x14ac:dyDescent="0.2">
      <c r="A60" s="384">
        <v>18</v>
      </c>
      <c r="B60" s="386" t="s">
        <v>146</v>
      </c>
      <c r="C60" s="380" t="s">
        <v>158</v>
      </c>
      <c r="D60" s="382" t="str">
        <f>IF(C60=$B$1048367,$C$1048367,IF(C60=$B$1048368,$C$1048368,IF(C60=$B$1048369,$C$1048369,IF(C60=$B$1048370,$C$1048370,IF(C60=$B$1048371,$C$1048371,IF(C60=$B$1048372,$C$1048372,IF(C60=$B$1048373,$C$1048373,IF(C60=$B$1048374,$C$1048374,IF(C60=$B$1048375,$C$1048375,IF(C60=$B$1048376,$C$1048376,IF(C60=$B$1048379,$C$1048379,IF(C60=$B$1048380,$C$1048380,IF(C60=$B$1048381,C$1048381,IF(C60=$B$1048382,$C$1048382,IF(C60=$B$1048383,$C$1048383," ")))))))))))))))</f>
        <v>Administrar y ejecutar los recursos de la institución generando en los procesos mayor eficiencia y eficacia para dar una respuesta oportuna a los servicios demandados en el cumplimiento de las funciones misionales.</v>
      </c>
      <c r="E60" s="380" t="s">
        <v>168</v>
      </c>
      <c r="F60" s="278" t="s">
        <v>263</v>
      </c>
      <c r="G60" s="278" t="s">
        <v>35</v>
      </c>
      <c r="H60" s="278" t="s">
        <v>591</v>
      </c>
      <c r="I60" s="374" t="s">
        <v>106</v>
      </c>
      <c r="J60" s="371" t="s">
        <v>592</v>
      </c>
      <c r="K60" s="374" t="s">
        <v>593</v>
      </c>
      <c r="L60" s="374" t="s">
        <v>594</v>
      </c>
      <c r="M60" s="366" t="s">
        <v>121</v>
      </c>
      <c r="N60" s="364">
        <f t="shared" ref="N60" si="263">IF(M60="ALTA",5,IF(M60="MEDIO ALTA",4,IF(M60="MEDIA",3,IF(M60="MEDIO BAJA",2,IF(M60="BAJA",1,0)))))</f>
        <v>1</v>
      </c>
      <c r="O60" s="366" t="s">
        <v>137</v>
      </c>
      <c r="P60" s="364">
        <f t="shared" ref="P60" si="264">IF(O60="ALTO",5,IF(O60="MEDIO ALTO",4,IF(O60="MEDIO",3,IF(O60="MEDIO BAJO",2,IF(O60="BAJO",1,0)))))</f>
        <v>4</v>
      </c>
      <c r="Q60" s="364">
        <f t="shared" si="68"/>
        <v>4</v>
      </c>
      <c r="R60" s="151" t="s">
        <v>322</v>
      </c>
      <c r="S60" s="152">
        <f t="shared" si="163"/>
        <v>1</v>
      </c>
      <c r="T60" s="345">
        <f t="shared" ref="T60" si="265">ROUND(AVERAGEIF(S60:S62,"&gt;0"),0)</f>
        <v>1</v>
      </c>
      <c r="U60" s="345">
        <f t="shared" ref="U60" si="266">T60*$U$8</f>
        <v>0.6</v>
      </c>
      <c r="V60" s="274" t="s">
        <v>681</v>
      </c>
      <c r="W60" s="362">
        <f t="shared" ref="W60" si="267">IF(R60="No_existen",5*$W$8,X60*$W$8)</f>
        <v>0.15000000000000002</v>
      </c>
      <c r="X60" s="343">
        <f t="shared" ref="X60" si="268">ROUND(AVERAGEIF(Y60:Y62,"&gt;0"),0)</f>
        <v>3</v>
      </c>
      <c r="Y60" s="273">
        <f t="shared" si="164"/>
        <v>1</v>
      </c>
      <c r="Z60" s="274" t="s">
        <v>327</v>
      </c>
      <c r="AA60" s="274" t="s">
        <v>683</v>
      </c>
      <c r="AB60" s="343">
        <f t="shared" ref="AB60" si="269">IF(R60="No_existen",5*$AB$8,AC60*$AB$8)</f>
        <v>0.15</v>
      </c>
      <c r="AC60" s="345">
        <f t="shared" ref="AC60" si="270">ROUND(AVERAGEIF(AD60:AD62,"&gt;0"),0)</f>
        <v>1</v>
      </c>
      <c r="AD60" s="272">
        <f t="shared" si="165"/>
        <v>1</v>
      </c>
      <c r="AE60" s="274" t="s">
        <v>302</v>
      </c>
      <c r="AF60" s="274" t="s">
        <v>684</v>
      </c>
      <c r="AG60" s="343">
        <f t="shared" ref="AG60" si="271">IF(R60="No_existen",5*$AG$8,AH60*$AG$8)</f>
        <v>0.30000000000000004</v>
      </c>
      <c r="AH60" s="345">
        <f t="shared" ref="AH60" si="272">ROUND(AVERAGEIF(AI60:AI62,"&gt;0"),0)</f>
        <v>3</v>
      </c>
      <c r="AI60" s="272">
        <f t="shared" si="166"/>
        <v>1</v>
      </c>
      <c r="AJ60" s="274" t="s">
        <v>299</v>
      </c>
      <c r="AK60" s="274" t="s">
        <v>310</v>
      </c>
      <c r="AL60" s="343">
        <f t="shared" ref="AL60" si="273">IF(R60="No_existen",5*$AL$8,AM60*$AL$8)</f>
        <v>0.1</v>
      </c>
      <c r="AM60" s="345">
        <f t="shared" ref="AM60" si="274">ROUND(AVERAGEIF(AN60:AN62,"&gt;0"),0)</f>
        <v>1</v>
      </c>
      <c r="AN60" s="272">
        <f t="shared" si="5"/>
        <v>1</v>
      </c>
      <c r="AO60" s="274" t="s">
        <v>496</v>
      </c>
      <c r="AP60" s="345">
        <f t="shared" ref="AP60" si="275">ROUND(AVERAGE(T60,AC60,AH60,AM60),0)</f>
        <v>2</v>
      </c>
      <c r="AQ60" s="360" t="str">
        <f t="shared" ref="AQ60" si="276">IF(AP60&lt;1.5,"FUERTE",IF(AND(AP60&gt;=1.5,AP60&lt;2.5),"ACEPTABLE",IF(AP60&gt;=5,"INEXISTENTE","DÉBIL")))</f>
        <v>ACEPTABLE</v>
      </c>
      <c r="AR60" s="356">
        <f t="shared" ref="AR60" si="277">IF(Q60=0,0,ROUND((Q60*AP60),0))</f>
        <v>8</v>
      </c>
      <c r="AS60" s="358" t="str">
        <f t="shared" ref="AS60" si="278">IF(AR60&gt;=36,"GRAVE", IF(AR60&lt;=10, "LEVE", "MODERADO"))</f>
        <v>LEVE</v>
      </c>
      <c r="AT60" s="351" t="s">
        <v>685</v>
      </c>
      <c r="AU60" s="355">
        <v>0</v>
      </c>
      <c r="AV60" s="49" t="s">
        <v>84</v>
      </c>
      <c r="AW60" s="97"/>
      <c r="AX60" s="97"/>
      <c r="AY60" s="293"/>
      <c r="AZ60" s="48"/>
      <c r="BA60" s="48"/>
      <c r="BB60" s="48"/>
      <c r="BC60" s="48"/>
      <c r="BD60" s="48"/>
    </row>
    <row r="61" spans="1:56" s="98" customFormat="1" ht="78.599999999999994" customHeight="1" x14ac:dyDescent="0.2">
      <c r="A61" s="384"/>
      <c r="B61" s="386"/>
      <c r="C61" s="380"/>
      <c r="D61" s="382"/>
      <c r="E61" s="380"/>
      <c r="F61" s="278" t="s">
        <v>264</v>
      </c>
      <c r="G61" s="278" t="s">
        <v>39</v>
      </c>
      <c r="H61" s="278" t="s">
        <v>595</v>
      </c>
      <c r="I61" s="374"/>
      <c r="J61" s="371"/>
      <c r="K61" s="374"/>
      <c r="L61" s="374"/>
      <c r="M61" s="366"/>
      <c r="N61" s="364"/>
      <c r="O61" s="366"/>
      <c r="P61" s="364"/>
      <c r="Q61" s="364"/>
      <c r="R61" s="151" t="s">
        <v>322</v>
      </c>
      <c r="S61" s="152">
        <f t="shared" si="163"/>
        <v>1</v>
      </c>
      <c r="T61" s="345"/>
      <c r="U61" s="345"/>
      <c r="V61" s="274" t="s">
        <v>682</v>
      </c>
      <c r="W61" s="362"/>
      <c r="X61" s="343"/>
      <c r="Y61" s="273">
        <f t="shared" si="164"/>
        <v>4</v>
      </c>
      <c r="Z61" s="274" t="s">
        <v>325</v>
      </c>
      <c r="AA61" s="274"/>
      <c r="AB61" s="343"/>
      <c r="AC61" s="345"/>
      <c r="AD61" s="272">
        <f t="shared" si="165"/>
        <v>1</v>
      </c>
      <c r="AE61" s="274" t="s">
        <v>302</v>
      </c>
      <c r="AF61" s="274" t="s">
        <v>684</v>
      </c>
      <c r="AG61" s="343"/>
      <c r="AH61" s="345"/>
      <c r="AI61" s="272">
        <f t="shared" si="166"/>
        <v>4</v>
      </c>
      <c r="AJ61" s="274" t="s">
        <v>303</v>
      </c>
      <c r="AK61" s="274" t="s">
        <v>307</v>
      </c>
      <c r="AL61" s="343"/>
      <c r="AM61" s="345"/>
      <c r="AN61" s="272">
        <f t="shared" si="5"/>
        <v>1</v>
      </c>
      <c r="AO61" s="274" t="s">
        <v>496</v>
      </c>
      <c r="AP61" s="345"/>
      <c r="AQ61" s="360"/>
      <c r="AR61" s="356"/>
      <c r="AS61" s="358"/>
      <c r="AT61" s="351"/>
      <c r="AU61" s="351"/>
      <c r="AV61" s="49"/>
      <c r="AW61" s="49"/>
      <c r="AX61" s="97"/>
      <c r="AY61" s="293"/>
      <c r="AZ61" s="48"/>
      <c r="BA61" s="48"/>
      <c r="BB61" s="48"/>
      <c r="BC61" s="48"/>
      <c r="BD61" s="48"/>
    </row>
    <row r="62" spans="1:56" s="98" customFormat="1" ht="64.5" customHeight="1" x14ac:dyDescent="0.2">
      <c r="A62" s="384"/>
      <c r="B62" s="386"/>
      <c r="C62" s="380"/>
      <c r="D62" s="382"/>
      <c r="E62" s="380"/>
      <c r="F62" s="278"/>
      <c r="G62" s="278"/>
      <c r="H62" s="278"/>
      <c r="I62" s="374"/>
      <c r="J62" s="371"/>
      <c r="K62" s="374"/>
      <c r="L62" s="374"/>
      <c r="M62" s="366"/>
      <c r="N62" s="364"/>
      <c r="O62" s="366"/>
      <c r="P62" s="364"/>
      <c r="Q62" s="364"/>
      <c r="R62" s="151"/>
      <c r="S62" s="152">
        <f t="shared" si="163"/>
        <v>0</v>
      </c>
      <c r="T62" s="345"/>
      <c r="U62" s="345"/>
      <c r="V62" s="274"/>
      <c r="W62" s="362"/>
      <c r="X62" s="343"/>
      <c r="Y62" s="273">
        <f t="shared" si="164"/>
        <v>0</v>
      </c>
      <c r="Z62" s="274"/>
      <c r="AA62" s="274"/>
      <c r="AB62" s="343"/>
      <c r="AC62" s="345"/>
      <c r="AD62" s="272">
        <f t="shared" si="165"/>
        <v>0</v>
      </c>
      <c r="AE62" s="274"/>
      <c r="AF62" s="274"/>
      <c r="AG62" s="343"/>
      <c r="AH62" s="345"/>
      <c r="AI62" s="272">
        <f t="shared" si="166"/>
        <v>0</v>
      </c>
      <c r="AJ62" s="274"/>
      <c r="AK62" s="274"/>
      <c r="AL62" s="343"/>
      <c r="AM62" s="345"/>
      <c r="AN62" s="272">
        <f t="shared" si="5"/>
        <v>0</v>
      </c>
      <c r="AO62" s="274"/>
      <c r="AP62" s="345"/>
      <c r="AQ62" s="360"/>
      <c r="AR62" s="356"/>
      <c r="AS62" s="358"/>
      <c r="AT62" s="351"/>
      <c r="AU62" s="351"/>
      <c r="AV62" s="49"/>
      <c r="AW62" s="49"/>
      <c r="AX62" s="97"/>
      <c r="AY62" s="293"/>
      <c r="AZ62" s="48"/>
      <c r="BA62" s="48"/>
      <c r="BB62" s="48"/>
      <c r="BC62" s="48"/>
      <c r="BD62" s="48"/>
    </row>
    <row r="63" spans="1:56" s="98" customFormat="1" ht="64.5" customHeight="1" x14ac:dyDescent="0.2">
      <c r="A63" s="384">
        <v>19</v>
      </c>
      <c r="B63" s="386" t="s">
        <v>146</v>
      </c>
      <c r="C63" s="380" t="s">
        <v>158</v>
      </c>
      <c r="D63" s="382" t="str">
        <f>IF(C63=$B$1048367,$C$1048367,IF(C63=$B$1048368,$C$1048368,IF(C63=$B$1048369,$C$1048369,IF(C63=$B$1048370,$C$1048370,IF(C63=$B$1048371,$C$1048371,IF(C63=$B$1048372,$C$1048372,IF(C63=$B$1048373,$C$1048373,IF(C63=$B$1048374,$C$1048374,IF(C63=$B$1048375,$C$1048375,IF(C63=$B$1048376,$C$1048376,IF(C63=$B$1048379,$C$1048379,IF(C63=$B$1048380,$C$1048380,IF(C63=$B$1048381,C$1048381,IF(C63=$B$1048382,$C$1048382,IF(C63=$B$1048383,$C$1048383," ")))))))))))))))</f>
        <v>Administrar y ejecutar los recursos de la institución generando en los procesos mayor eficiencia y eficacia para dar una respuesta oportuna a los servicios demandados en el cumplimiento de las funciones misionales.</v>
      </c>
      <c r="E63" s="380" t="s">
        <v>168</v>
      </c>
      <c r="F63" s="278" t="s">
        <v>263</v>
      </c>
      <c r="G63" s="278" t="s">
        <v>32</v>
      </c>
      <c r="H63" s="251" t="s">
        <v>596</v>
      </c>
      <c r="I63" s="374" t="s">
        <v>136</v>
      </c>
      <c r="J63" s="371" t="s">
        <v>597</v>
      </c>
      <c r="K63" s="372" t="s">
        <v>598</v>
      </c>
      <c r="L63" s="372" t="s">
        <v>599</v>
      </c>
      <c r="M63" s="366" t="s">
        <v>121</v>
      </c>
      <c r="N63" s="364">
        <f t="shared" ref="N63" si="279">IF(M63="ALTA",5,IF(M63="MEDIO ALTA",4,IF(M63="MEDIA",3,IF(M63="MEDIO BAJA",2,IF(M63="BAJA",1,0)))))</f>
        <v>1</v>
      </c>
      <c r="O63" s="366" t="s">
        <v>133</v>
      </c>
      <c r="P63" s="364">
        <f t="shared" ref="P63" si="280">IF(O63="ALTO",5,IF(O63="MEDIO ALTO",4,IF(O63="MEDIO",3,IF(O63="MEDIO BAJO",2,IF(O63="BAJO",1,0)))))</f>
        <v>5</v>
      </c>
      <c r="Q63" s="364">
        <f t="shared" si="68"/>
        <v>5</v>
      </c>
      <c r="R63" s="151" t="s">
        <v>322</v>
      </c>
      <c r="S63" s="152">
        <f t="shared" si="163"/>
        <v>1</v>
      </c>
      <c r="T63" s="345">
        <f t="shared" ref="T63" si="281">ROUND(AVERAGEIF(S63:S65,"&gt;0"),0)</f>
        <v>1</v>
      </c>
      <c r="U63" s="345">
        <f t="shared" ref="U63" si="282">T63*$U$8</f>
        <v>0.6</v>
      </c>
      <c r="V63" s="253" t="s">
        <v>686</v>
      </c>
      <c r="W63" s="362">
        <f t="shared" ref="W63" si="283">IF(R63="No_existen",5*$W$8,X63*$W$8)</f>
        <v>0.15000000000000002</v>
      </c>
      <c r="X63" s="343">
        <f t="shared" ref="X63" si="284">ROUND(AVERAGEIF(Y63:Y65,"&gt;0"),0)</f>
        <v>3</v>
      </c>
      <c r="Y63" s="273">
        <f t="shared" si="164"/>
        <v>2</v>
      </c>
      <c r="Z63" s="274" t="s">
        <v>326</v>
      </c>
      <c r="AA63" s="274"/>
      <c r="AB63" s="343">
        <f t="shared" ref="AB63" si="285">IF(R63="No_existen",5*$AB$8,AC63*$AB$8)</f>
        <v>0.15</v>
      </c>
      <c r="AC63" s="345">
        <f t="shared" ref="AC63" si="286">ROUND(AVERAGEIF(AD63:AD65,"&gt;0"),0)</f>
        <v>1</v>
      </c>
      <c r="AD63" s="272">
        <f t="shared" si="165"/>
        <v>1</v>
      </c>
      <c r="AE63" s="274" t="s">
        <v>302</v>
      </c>
      <c r="AF63" s="253" t="s">
        <v>684</v>
      </c>
      <c r="AG63" s="343">
        <f t="shared" ref="AG63" si="287">IF(R63="No_existen",5*$AG$8,AH63*$AG$8)</f>
        <v>0.1</v>
      </c>
      <c r="AH63" s="345">
        <f t="shared" ref="AH63" si="288">ROUND(AVERAGEIF(AI63:AI65,"&gt;0"),0)</f>
        <v>1</v>
      </c>
      <c r="AI63" s="272">
        <f t="shared" si="166"/>
        <v>1</v>
      </c>
      <c r="AJ63" s="274" t="s">
        <v>299</v>
      </c>
      <c r="AK63" s="274" t="s">
        <v>314</v>
      </c>
      <c r="AL63" s="343">
        <f t="shared" ref="AL63" si="289">IF(R63="No_existen",5*$AL$8,AM63*$AL$8)</f>
        <v>0.1</v>
      </c>
      <c r="AM63" s="345">
        <f t="shared" ref="AM63" si="290">ROUND(AVERAGEIF(AN63:AN65,"&gt;0"),0)</f>
        <v>1</v>
      </c>
      <c r="AN63" s="272">
        <f t="shared" si="5"/>
        <v>1</v>
      </c>
      <c r="AO63" s="274" t="s">
        <v>496</v>
      </c>
      <c r="AP63" s="345">
        <f t="shared" ref="AP63" si="291">ROUND(AVERAGE(T63,AC63,AH63,AM63),0)</f>
        <v>1</v>
      </c>
      <c r="AQ63" s="360" t="str">
        <f t="shared" ref="AQ63" si="292">IF(AP63&lt;1.5,"FUERTE",IF(AND(AP63&gt;=1.5,AP63&lt;2.5),"ACEPTABLE",IF(AP63&gt;=5,"INEXISTENTE","DÉBIL")))</f>
        <v>FUERTE</v>
      </c>
      <c r="AR63" s="356">
        <f t="shared" ref="AR63" si="293">IF(Q63=0,0,ROUND((Q63*AP63),0))</f>
        <v>5</v>
      </c>
      <c r="AS63" s="358" t="str">
        <f t="shared" ref="AS63" si="294">IF(AR63&gt;=36,"GRAVE", IF(AR63&lt;=10, "LEVE", "MODERADO"))</f>
        <v>LEVE</v>
      </c>
      <c r="AT63" s="350" t="s">
        <v>689</v>
      </c>
      <c r="AU63" s="354">
        <v>0</v>
      </c>
      <c r="AV63" s="49" t="s">
        <v>84</v>
      </c>
      <c r="AW63" s="49"/>
      <c r="AX63" s="97"/>
      <c r="AY63" s="293"/>
      <c r="AZ63" s="48"/>
      <c r="BA63" s="48"/>
      <c r="BB63" s="48"/>
      <c r="BC63" s="48"/>
      <c r="BD63" s="48"/>
    </row>
    <row r="64" spans="1:56" s="98" customFormat="1" ht="64.5" customHeight="1" x14ac:dyDescent="0.2">
      <c r="A64" s="384"/>
      <c r="B64" s="386"/>
      <c r="C64" s="380"/>
      <c r="D64" s="382"/>
      <c r="E64" s="380"/>
      <c r="F64" s="278"/>
      <c r="G64" s="278"/>
      <c r="H64" s="278"/>
      <c r="I64" s="374"/>
      <c r="J64" s="371"/>
      <c r="K64" s="372"/>
      <c r="L64" s="372"/>
      <c r="M64" s="366"/>
      <c r="N64" s="364"/>
      <c r="O64" s="366"/>
      <c r="P64" s="364"/>
      <c r="Q64" s="364"/>
      <c r="R64" s="151" t="s">
        <v>322</v>
      </c>
      <c r="S64" s="152">
        <f t="shared" si="163"/>
        <v>1</v>
      </c>
      <c r="T64" s="345"/>
      <c r="U64" s="345"/>
      <c r="V64" s="253" t="s">
        <v>687</v>
      </c>
      <c r="W64" s="362"/>
      <c r="X64" s="343"/>
      <c r="Y64" s="273">
        <f t="shared" si="164"/>
        <v>4</v>
      </c>
      <c r="Z64" s="274" t="s">
        <v>325</v>
      </c>
      <c r="AA64" s="274"/>
      <c r="AB64" s="343"/>
      <c r="AC64" s="345"/>
      <c r="AD64" s="272">
        <f t="shared" si="165"/>
        <v>1</v>
      </c>
      <c r="AE64" s="274" t="s">
        <v>302</v>
      </c>
      <c r="AF64" s="253" t="s">
        <v>688</v>
      </c>
      <c r="AG64" s="343"/>
      <c r="AH64" s="345"/>
      <c r="AI64" s="272">
        <f t="shared" si="166"/>
        <v>1</v>
      </c>
      <c r="AJ64" s="274" t="s">
        <v>299</v>
      </c>
      <c r="AK64" s="274" t="s">
        <v>314</v>
      </c>
      <c r="AL64" s="343"/>
      <c r="AM64" s="345"/>
      <c r="AN64" s="272">
        <f t="shared" si="5"/>
        <v>1</v>
      </c>
      <c r="AO64" s="274" t="s">
        <v>496</v>
      </c>
      <c r="AP64" s="345"/>
      <c r="AQ64" s="360"/>
      <c r="AR64" s="356"/>
      <c r="AS64" s="358"/>
      <c r="AT64" s="350"/>
      <c r="AU64" s="350"/>
      <c r="AV64" s="49"/>
      <c r="AW64" s="49"/>
      <c r="AX64" s="97"/>
      <c r="AY64" s="293"/>
      <c r="AZ64" s="48"/>
      <c r="BA64" s="48"/>
      <c r="BB64" s="48"/>
      <c r="BC64" s="48"/>
      <c r="BD64" s="48"/>
    </row>
    <row r="65" spans="1:57" s="98" customFormat="1" ht="64.5" customHeight="1" x14ac:dyDescent="0.2">
      <c r="A65" s="384"/>
      <c r="B65" s="386"/>
      <c r="C65" s="380"/>
      <c r="D65" s="382"/>
      <c r="E65" s="380"/>
      <c r="F65" s="278"/>
      <c r="G65" s="278"/>
      <c r="H65" s="278"/>
      <c r="I65" s="374"/>
      <c r="J65" s="371"/>
      <c r="K65" s="372"/>
      <c r="L65" s="372"/>
      <c r="M65" s="366"/>
      <c r="N65" s="364"/>
      <c r="O65" s="366"/>
      <c r="P65" s="364"/>
      <c r="Q65" s="364"/>
      <c r="R65" s="151"/>
      <c r="S65" s="152">
        <f t="shared" si="163"/>
        <v>0</v>
      </c>
      <c r="T65" s="345"/>
      <c r="U65" s="345"/>
      <c r="V65" s="274"/>
      <c r="W65" s="362"/>
      <c r="X65" s="343"/>
      <c r="Y65" s="273">
        <f t="shared" si="164"/>
        <v>0</v>
      </c>
      <c r="Z65" s="274"/>
      <c r="AA65" s="274"/>
      <c r="AB65" s="343"/>
      <c r="AC65" s="345"/>
      <c r="AD65" s="272">
        <f t="shared" si="165"/>
        <v>0</v>
      </c>
      <c r="AE65" s="274"/>
      <c r="AF65" s="274"/>
      <c r="AG65" s="343"/>
      <c r="AH65" s="345"/>
      <c r="AI65" s="272">
        <f t="shared" si="166"/>
        <v>0</v>
      </c>
      <c r="AJ65" s="274"/>
      <c r="AK65" s="274"/>
      <c r="AL65" s="343"/>
      <c r="AM65" s="345"/>
      <c r="AN65" s="272">
        <f t="shared" si="5"/>
        <v>0</v>
      </c>
      <c r="AO65" s="274"/>
      <c r="AP65" s="345"/>
      <c r="AQ65" s="360"/>
      <c r="AR65" s="356"/>
      <c r="AS65" s="358"/>
      <c r="AT65" s="350"/>
      <c r="AU65" s="350"/>
      <c r="AV65" s="49"/>
      <c r="AW65" s="49"/>
      <c r="AX65" s="97"/>
      <c r="AY65" s="293"/>
      <c r="AZ65" s="48"/>
      <c r="BA65" s="48"/>
      <c r="BB65" s="48"/>
      <c r="BC65" s="48"/>
      <c r="BD65" s="48"/>
    </row>
    <row r="66" spans="1:57" s="98" customFormat="1" ht="64.5" customHeight="1" x14ac:dyDescent="0.2">
      <c r="A66" s="384">
        <v>20</v>
      </c>
      <c r="B66" s="386" t="s">
        <v>146</v>
      </c>
      <c r="C66" s="380" t="s">
        <v>159</v>
      </c>
      <c r="D66" s="382" t="str">
        <f>IF(C66=$B$1048367,$C$1048367,IF(C66=$B$1048368,$C$1048368,IF(C66=$B$1048369,$C$1048369,IF(C66=$B$1048370,$C$1048370,IF(C66=$B$1048371,$C$1048371,IF(C66=$B$1048372,$C$1048372,IF(C66=$B$1048373,$C$1048373,IF(C66=$B$1048374,$C$1048374,IF(C66=$B$1048375,$C$1048375,IF(C66=$B$1048376,$C$1048376,IF(C66=$B$1048379,$C$1048379,IF(C66=$B$1048380,$C$1048380,IF(C66=$B$1048381,C$1048381,IF(C66=$B$1048382,$C$1048382,IF(C66=$B$1048383,$C$1048383," ")))))))))))))))</f>
        <v>Orientar el desarrollo de la Universidad mediante el direccionamiento estratégico y visión compartida de la comunidad universitaria, a fin de lograr los objetivos misionales.</v>
      </c>
      <c r="E66" s="380" t="s">
        <v>156</v>
      </c>
      <c r="F66" s="251" t="s">
        <v>263</v>
      </c>
      <c r="G66" s="251" t="s">
        <v>35</v>
      </c>
      <c r="H66" s="252" t="s">
        <v>600</v>
      </c>
      <c r="I66" s="374" t="s">
        <v>106</v>
      </c>
      <c r="J66" s="371" t="s">
        <v>601</v>
      </c>
      <c r="K66" s="372" t="s">
        <v>602</v>
      </c>
      <c r="L66" s="372" t="s">
        <v>603</v>
      </c>
      <c r="M66" s="366" t="s">
        <v>99</v>
      </c>
      <c r="N66" s="364">
        <f t="shared" ref="N66" si="295">IF(M66="ALTA",5,IF(M66="MEDIO ALTA",4,IF(M66="MEDIA",3,IF(M66="MEDIO BAJA",2,IF(M66="BAJA",1,0)))))</f>
        <v>3</v>
      </c>
      <c r="O66" s="366" t="s">
        <v>134</v>
      </c>
      <c r="P66" s="364">
        <f t="shared" ref="P66" si="296">IF(O66="ALTO",5,IF(O66="MEDIO ALTO",4,IF(O66="MEDIO",3,IF(O66="MEDIO BAJO",2,IF(O66="BAJO",1,0)))))</f>
        <v>3</v>
      </c>
      <c r="Q66" s="364">
        <f t="shared" si="68"/>
        <v>9</v>
      </c>
      <c r="R66" s="151" t="s">
        <v>322</v>
      </c>
      <c r="S66" s="152">
        <f t="shared" si="163"/>
        <v>1</v>
      </c>
      <c r="T66" s="345">
        <f t="shared" ref="T66" si="297">ROUND(AVERAGEIF(S66:S68,"&gt;0"),0)</f>
        <v>1</v>
      </c>
      <c r="U66" s="345">
        <f t="shared" ref="U66" si="298">T66*$U$8</f>
        <v>0.6</v>
      </c>
      <c r="V66" s="253" t="s">
        <v>690</v>
      </c>
      <c r="W66" s="362">
        <f t="shared" ref="W66" si="299">IF(R66="No_existen",5*$W$8,X66*$W$8)</f>
        <v>0.05</v>
      </c>
      <c r="X66" s="343">
        <f t="shared" ref="X66" si="300">ROUND(AVERAGEIF(Y66:Y68,"&gt;0"),0)</f>
        <v>1</v>
      </c>
      <c r="Y66" s="273">
        <f t="shared" si="164"/>
        <v>1</v>
      </c>
      <c r="Z66" s="274" t="s">
        <v>327</v>
      </c>
      <c r="AA66" s="274" t="s">
        <v>693</v>
      </c>
      <c r="AB66" s="343">
        <f t="shared" ref="AB66" si="301">IF(R66="No_existen",5*$AB$8,AC66*$AB$8)</f>
        <v>0.15</v>
      </c>
      <c r="AC66" s="345">
        <f t="shared" ref="AC66" si="302">ROUND(AVERAGEIF(AD66:AD68,"&gt;0"),0)</f>
        <v>1</v>
      </c>
      <c r="AD66" s="272">
        <f t="shared" si="165"/>
        <v>1</v>
      </c>
      <c r="AE66" s="274" t="s">
        <v>302</v>
      </c>
      <c r="AF66" s="253" t="s">
        <v>694</v>
      </c>
      <c r="AG66" s="343">
        <f t="shared" ref="AG66" si="303">IF(R66="No_existen",5*$AG$8,AH66*$AG$8)</f>
        <v>0.1</v>
      </c>
      <c r="AH66" s="345">
        <f t="shared" ref="AH66" si="304">ROUND(AVERAGEIF(AI66:AI68,"&gt;0"),0)</f>
        <v>1</v>
      </c>
      <c r="AI66" s="272">
        <f t="shared" si="166"/>
        <v>1</v>
      </c>
      <c r="AJ66" s="274" t="s">
        <v>299</v>
      </c>
      <c r="AK66" s="274" t="s">
        <v>310</v>
      </c>
      <c r="AL66" s="343">
        <f t="shared" ref="AL66" si="305">IF(R66="No_existen",5*$AL$8,AM66*$AL$8)</f>
        <v>0.1</v>
      </c>
      <c r="AM66" s="345">
        <f t="shared" ref="AM66" si="306">ROUND(AVERAGEIF(AN66:AN68,"&gt;0"),0)</f>
        <v>1</v>
      </c>
      <c r="AN66" s="272">
        <f t="shared" si="5"/>
        <v>1</v>
      </c>
      <c r="AO66" s="274" t="s">
        <v>496</v>
      </c>
      <c r="AP66" s="345">
        <f t="shared" ref="AP66" si="307">ROUND(AVERAGE(T66,AC66,AH66,AM66),0)</f>
        <v>1</v>
      </c>
      <c r="AQ66" s="360" t="str">
        <f t="shared" ref="AQ66" si="308">IF(AP66&lt;1.5,"FUERTE",IF(AND(AP66&gt;=1.5,AP66&lt;2.5),"ACEPTABLE",IF(AP66&gt;=5,"INEXISTENTE","DÉBIL")))</f>
        <v>FUERTE</v>
      </c>
      <c r="AR66" s="356">
        <f t="shared" ref="AR66" si="309">IF(Q66=0,0,ROUND((Q66*AP66),0))</f>
        <v>9</v>
      </c>
      <c r="AS66" s="358" t="str">
        <f t="shared" ref="AS66" si="310">IF(AR66&gt;=36,"GRAVE", IF(AR66&lt;=10, "LEVE", "MODERADO"))</f>
        <v>LEVE</v>
      </c>
      <c r="AT66" s="350" t="s">
        <v>696</v>
      </c>
      <c r="AU66" s="431">
        <v>0.98499999999999999</v>
      </c>
      <c r="AV66" s="49" t="s">
        <v>84</v>
      </c>
      <c r="AW66" s="49"/>
      <c r="AX66" s="97"/>
      <c r="AY66" s="293"/>
      <c r="AZ66" s="48"/>
      <c r="BA66" s="48"/>
      <c r="BB66" s="48"/>
      <c r="BC66" s="48"/>
      <c r="BD66" s="48"/>
    </row>
    <row r="67" spans="1:57" s="98" customFormat="1" ht="64.5" customHeight="1" x14ac:dyDescent="0.2">
      <c r="A67" s="384"/>
      <c r="B67" s="386"/>
      <c r="C67" s="380"/>
      <c r="D67" s="382"/>
      <c r="E67" s="380"/>
      <c r="F67" s="251" t="s">
        <v>263</v>
      </c>
      <c r="G67" s="251" t="s">
        <v>35</v>
      </c>
      <c r="H67" s="252" t="s">
        <v>604</v>
      </c>
      <c r="I67" s="374"/>
      <c r="J67" s="371"/>
      <c r="K67" s="372"/>
      <c r="L67" s="372"/>
      <c r="M67" s="366"/>
      <c r="N67" s="364"/>
      <c r="O67" s="366"/>
      <c r="P67" s="364"/>
      <c r="Q67" s="364"/>
      <c r="R67" s="151" t="s">
        <v>322</v>
      </c>
      <c r="S67" s="152">
        <f t="shared" si="163"/>
        <v>1</v>
      </c>
      <c r="T67" s="345"/>
      <c r="U67" s="345"/>
      <c r="V67" s="253" t="s">
        <v>691</v>
      </c>
      <c r="W67" s="362"/>
      <c r="X67" s="343"/>
      <c r="Y67" s="273">
        <f t="shared" si="164"/>
        <v>1</v>
      </c>
      <c r="Z67" s="274" t="s">
        <v>327</v>
      </c>
      <c r="AA67" s="274" t="s">
        <v>693</v>
      </c>
      <c r="AB67" s="343"/>
      <c r="AC67" s="345"/>
      <c r="AD67" s="272">
        <f t="shared" si="165"/>
        <v>1</v>
      </c>
      <c r="AE67" s="274" t="s">
        <v>302</v>
      </c>
      <c r="AF67" s="253" t="s">
        <v>695</v>
      </c>
      <c r="AG67" s="343"/>
      <c r="AH67" s="345"/>
      <c r="AI67" s="272">
        <f t="shared" si="166"/>
        <v>1</v>
      </c>
      <c r="AJ67" s="274" t="s">
        <v>299</v>
      </c>
      <c r="AK67" s="274" t="s">
        <v>310</v>
      </c>
      <c r="AL67" s="343"/>
      <c r="AM67" s="345"/>
      <c r="AN67" s="272">
        <f t="shared" si="5"/>
        <v>1</v>
      </c>
      <c r="AO67" s="274" t="s">
        <v>496</v>
      </c>
      <c r="AP67" s="345"/>
      <c r="AQ67" s="360"/>
      <c r="AR67" s="356"/>
      <c r="AS67" s="358"/>
      <c r="AT67" s="350"/>
      <c r="AU67" s="350"/>
      <c r="AV67" s="49" t="s">
        <v>84</v>
      </c>
      <c r="AW67" s="49"/>
      <c r="AX67" s="97"/>
      <c r="AY67" s="293"/>
      <c r="AZ67" s="48"/>
      <c r="BA67" s="48"/>
      <c r="BB67" s="48"/>
      <c r="BC67" s="48"/>
      <c r="BD67" s="48"/>
    </row>
    <row r="68" spans="1:57" s="98" customFormat="1" ht="64.5" customHeight="1" x14ac:dyDescent="0.2">
      <c r="A68" s="384"/>
      <c r="B68" s="386"/>
      <c r="C68" s="380"/>
      <c r="D68" s="382"/>
      <c r="E68" s="380"/>
      <c r="F68" s="251" t="s">
        <v>263</v>
      </c>
      <c r="G68" s="251" t="s">
        <v>35</v>
      </c>
      <c r="H68" s="252" t="s">
        <v>605</v>
      </c>
      <c r="I68" s="374"/>
      <c r="J68" s="371"/>
      <c r="K68" s="372"/>
      <c r="L68" s="372"/>
      <c r="M68" s="366"/>
      <c r="N68" s="364"/>
      <c r="O68" s="366"/>
      <c r="P68" s="364"/>
      <c r="Q68" s="364"/>
      <c r="R68" s="151" t="s">
        <v>322</v>
      </c>
      <c r="S68" s="152">
        <f t="shared" si="163"/>
        <v>1</v>
      </c>
      <c r="T68" s="345"/>
      <c r="U68" s="345"/>
      <c r="V68" s="253" t="s">
        <v>692</v>
      </c>
      <c r="W68" s="362"/>
      <c r="X68" s="343"/>
      <c r="Y68" s="273">
        <f t="shared" si="164"/>
        <v>2</v>
      </c>
      <c r="Z68" s="274" t="s">
        <v>326</v>
      </c>
      <c r="AA68" s="274"/>
      <c r="AB68" s="343"/>
      <c r="AC68" s="345"/>
      <c r="AD68" s="272">
        <f t="shared" si="165"/>
        <v>1</v>
      </c>
      <c r="AE68" s="274" t="s">
        <v>302</v>
      </c>
      <c r="AF68" s="253" t="s">
        <v>694</v>
      </c>
      <c r="AG68" s="343"/>
      <c r="AH68" s="345"/>
      <c r="AI68" s="272">
        <f t="shared" si="166"/>
        <v>1</v>
      </c>
      <c r="AJ68" s="274" t="s">
        <v>299</v>
      </c>
      <c r="AK68" s="274" t="s">
        <v>308</v>
      </c>
      <c r="AL68" s="343"/>
      <c r="AM68" s="345"/>
      <c r="AN68" s="272">
        <f t="shared" si="5"/>
        <v>1</v>
      </c>
      <c r="AO68" s="274" t="s">
        <v>496</v>
      </c>
      <c r="AP68" s="345"/>
      <c r="AQ68" s="360"/>
      <c r="AR68" s="356"/>
      <c r="AS68" s="358"/>
      <c r="AT68" s="350"/>
      <c r="AU68" s="350"/>
      <c r="AV68" s="49" t="s">
        <v>84</v>
      </c>
      <c r="AW68" s="49"/>
      <c r="AX68" s="97"/>
      <c r="AY68" s="293"/>
      <c r="AZ68" s="48"/>
      <c r="BA68" s="48"/>
      <c r="BB68" s="48"/>
      <c r="BC68" s="48"/>
      <c r="BD68" s="48"/>
    </row>
    <row r="69" spans="1:57" s="94" customFormat="1" ht="64.5" customHeight="1" x14ac:dyDescent="0.2">
      <c r="A69" s="384">
        <v>21</v>
      </c>
      <c r="B69" s="386" t="s">
        <v>146</v>
      </c>
      <c r="C69" s="380" t="s">
        <v>159</v>
      </c>
      <c r="D69" s="382" t="str">
        <f>IF(C69=$B$1048367,$C$1048367,IF(C69=$B$1048368,$C$1048368,IF(C69=$B$1048369,$C$1048369,IF(C69=$B$1048370,$C$1048370,IF(C69=$B$1048371,$C$1048371,IF(C69=$B$1048372,$C$1048372,IF(C69=$B$1048373,$C$1048373,IF(C69=$B$1048374,$C$1048374,IF(C69=$B$1048375,$C$1048375,IF(C69=$B$1048376,$C$1048376,IF(C69=$B$1048379,$C$1048379,IF(C69=$B$1048380,$C$1048380,IF(C69=$B$1048381,C$1048381,IF(C69=$B$1048382,$C$1048382,IF(C69=$B$1048383,$C$1048383," ")))))))))))))))</f>
        <v>Orientar el desarrollo de la Universidad mediante el direccionamiento estratégico y visión compartida de la comunidad universitaria, a fin de lograr los objetivos misionales.</v>
      </c>
      <c r="E69" s="380" t="s">
        <v>156</v>
      </c>
      <c r="F69" s="251" t="s">
        <v>263</v>
      </c>
      <c r="G69" s="251" t="s">
        <v>35</v>
      </c>
      <c r="H69" s="251" t="s">
        <v>606</v>
      </c>
      <c r="I69" s="374" t="s">
        <v>136</v>
      </c>
      <c r="J69" s="371" t="s">
        <v>607</v>
      </c>
      <c r="K69" s="372" t="s">
        <v>608</v>
      </c>
      <c r="L69" s="372" t="s">
        <v>609</v>
      </c>
      <c r="M69" s="366" t="s">
        <v>143</v>
      </c>
      <c r="N69" s="364">
        <f t="shared" ref="N69" si="311">IF(M69="ALTA",5,IF(M69="MEDIO ALTA",4,IF(M69="MEDIA",3,IF(M69="MEDIO BAJA",2,IF(M69="BAJA",1,0)))))</f>
        <v>4</v>
      </c>
      <c r="O69" s="366" t="s">
        <v>137</v>
      </c>
      <c r="P69" s="364">
        <f t="shared" ref="P69" si="312">IF(O69="ALTO",5,IF(O69="MEDIO ALTO",4,IF(O69="MEDIO",3,IF(O69="MEDIO BAJO",2,IF(O69="BAJO",1,0)))))</f>
        <v>4</v>
      </c>
      <c r="Q69" s="364">
        <f t="shared" si="68"/>
        <v>16</v>
      </c>
      <c r="R69" s="151" t="s">
        <v>322</v>
      </c>
      <c r="S69" s="152">
        <f t="shared" si="163"/>
        <v>1</v>
      </c>
      <c r="T69" s="345">
        <f t="shared" ref="T69" si="313">ROUND(AVERAGEIF(S69:S71,"&gt;0"),0)</f>
        <v>1</v>
      </c>
      <c r="U69" s="345">
        <f t="shared" ref="U69" si="314">T69*$U$8</f>
        <v>0.6</v>
      </c>
      <c r="V69" s="253" t="s">
        <v>697</v>
      </c>
      <c r="W69" s="362">
        <f t="shared" ref="W69" si="315">IF(R69="No_existen",5*$W$8,X69*$W$8)</f>
        <v>0.1</v>
      </c>
      <c r="X69" s="343">
        <f t="shared" ref="X69" si="316">ROUND(AVERAGEIF(Y69:Y71,"&gt;0"),0)</f>
        <v>2</v>
      </c>
      <c r="Y69" s="273">
        <f t="shared" si="164"/>
        <v>2</v>
      </c>
      <c r="Z69" s="274" t="s">
        <v>326</v>
      </c>
      <c r="AA69" s="274"/>
      <c r="AB69" s="343">
        <f t="shared" ref="AB69" si="317">IF(R69="No_existen",5*$AB$8,AC69*$AB$8)</f>
        <v>0.15</v>
      </c>
      <c r="AC69" s="345">
        <f>ROUND(AVERAGEIF(AD69:AD71,"&gt;0"),0)</f>
        <v>1</v>
      </c>
      <c r="AD69" s="272">
        <f t="shared" si="165"/>
        <v>1</v>
      </c>
      <c r="AE69" s="274" t="s">
        <v>302</v>
      </c>
      <c r="AF69" s="253" t="s">
        <v>654</v>
      </c>
      <c r="AG69" s="343">
        <f t="shared" ref="AG69" si="318">IF(R69="No_existen",5*$AG$8,AH69*$AG$8)</f>
        <v>0.1</v>
      </c>
      <c r="AH69" s="345">
        <f t="shared" ref="AH69" si="319">ROUND(AVERAGEIF(AI69:AI71,"&gt;0"),0)</f>
        <v>1</v>
      </c>
      <c r="AI69" s="272">
        <f t="shared" si="166"/>
        <v>1</v>
      </c>
      <c r="AJ69" s="274" t="s">
        <v>299</v>
      </c>
      <c r="AK69" s="274" t="s">
        <v>309</v>
      </c>
      <c r="AL69" s="343">
        <f t="shared" ref="AL69" si="320">IF(R69="No_existen",5*$AL$8,AM69*$AL$8)</f>
        <v>0.1</v>
      </c>
      <c r="AM69" s="345">
        <f t="shared" ref="AM69" si="321">ROUND(AVERAGEIF(AN69:AN71,"&gt;0"),0)</f>
        <v>1</v>
      </c>
      <c r="AN69" s="272">
        <f t="shared" si="5"/>
        <v>1</v>
      </c>
      <c r="AO69" s="274" t="s">
        <v>496</v>
      </c>
      <c r="AP69" s="345">
        <f t="shared" ref="AP69" si="322">ROUND(AVERAGE(T69,AC69,AH69,AM69),0)</f>
        <v>1</v>
      </c>
      <c r="AQ69" s="360" t="str">
        <f t="shared" ref="AQ69" si="323">IF(AP69&lt;1.5,"FUERTE",IF(AND(AP69&gt;=1.5,AP69&lt;2.5),"ACEPTABLE",IF(AP69&gt;=5,"INEXISTENTE","DÉBIL")))</f>
        <v>FUERTE</v>
      </c>
      <c r="AR69" s="356">
        <f t="shared" ref="AR69" si="324">IF(Q69=0,0,ROUND((Q69*AP69),0))</f>
        <v>16</v>
      </c>
      <c r="AS69" s="358" t="str">
        <f t="shared" ref="AS69" si="325">IF(AR69&gt;=36,"GRAVE", IF(AR69&lt;=10, "LEVE", "MODERADO"))</f>
        <v>MODERADO</v>
      </c>
      <c r="AT69" s="350" t="s">
        <v>700</v>
      </c>
      <c r="AU69" s="354">
        <v>0</v>
      </c>
      <c r="AV69" s="49" t="s">
        <v>85</v>
      </c>
      <c r="AW69" s="280" t="s">
        <v>701</v>
      </c>
      <c r="AX69" s="254">
        <v>44180</v>
      </c>
      <c r="AY69" s="293"/>
      <c r="AZ69" s="48"/>
      <c r="BA69" s="48"/>
      <c r="BB69" s="48"/>
      <c r="BC69" s="48"/>
      <c r="BD69" s="48"/>
    </row>
    <row r="70" spans="1:57" s="94" customFormat="1" ht="64.5" customHeight="1" x14ac:dyDescent="0.2">
      <c r="A70" s="384"/>
      <c r="B70" s="386"/>
      <c r="C70" s="380"/>
      <c r="D70" s="382"/>
      <c r="E70" s="380"/>
      <c r="F70" s="251" t="s">
        <v>263</v>
      </c>
      <c r="G70" s="251" t="s">
        <v>35</v>
      </c>
      <c r="H70" s="251" t="s">
        <v>610</v>
      </c>
      <c r="I70" s="374"/>
      <c r="J70" s="371"/>
      <c r="K70" s="372"/>
      <c r="L70" s="372"/>
      <c r="M70" s="366"/>
      <c r="N70" s="364"/>
      <c r="O70" s="366"/>
      <c r="P70" s="364"/>
      <c r="Q70" s="364"/>
      <c r="R70" s="151" t="s">
        <v>322</v>
      </c>
      <c r="S70" s="152">
        <f t="shared" si="163"/>
        <v>1</v>
      </c>
      <c r="T70" s="345"/>
      <c r="U70" s="345"/>
      <c r="V70" s="253" t="s">
        <v>698</v>
      </c>
      <c r="W70" s="362"/>
      <c r="X70" s="343"/>
      <c r="Y70" s="273">
        <f t="shared" si="164"/>
        <v>2</v>
      </c>
      <c r="Z70" s="274" t="s">
        <v>326</v>
      </c>
      <c r="AA70" s="274"/>
      <c r="AB70" s="343"/>
      <c r="AC70" s="345"/>
      <c r="AD70" s="272">
        <f t="shared" si="165"/>
        <v>1</v>
      </c>
      <c r="AE70" s="274" t="s">
        <v>302</v>
      </c>
      <c r="AF70" s="253" t="s">
        <v>654</v>
      </c>
      <c r="AG70" s="343"/>
      <c r="AH70" s="345"/>
      <c r="AI70" s="272">
        <f t="shared" si="166"/>
        <v>1</v>
      </c>
      <c r="AJ70" s="274" t="s">
        <v>299</v>
      </c>
      <c r="AK70" s="274" t="s">
        <v>306</v>
      </c>
      <c r="AL70" s="343"/>
      <c r="AM70" s="345"/>
      <c r="AN70" s="272">
        <f t="shared" si="5"/>
        <v>1</v>
      </c>
      <c r="AO70" s="274" t="s">
        <v>496</v>
      </c>
      <c r="AP70" s="345"/>
      <c r="AQ70" s="360"/>
      <c r="AR70" s="356"/>
      <c r="AS70" s="358"/>
      <c r="AT70" s="350"/>
      <c r="AU70" s="350"/>
      <c r="AV70" s="49"/>
      <c r="AW70" s="49"/>
      <c r="AX70" s="97"/>
      <c r="AY70" s="293"/>
      <c r="AZ70" s="48"/>
      <c r="BA70" s="48"/>
      <c r="BB70" s="48"/>
      <c r="BC70" s="48"/>
      <c r="BD70" s="48"/>
    </row>
    <row r="71" spans="1:57" s="94" customFormat="1" ht="64.5" customHeight="1" x14ac:dyDescent="0.2">
      <c r="A71" s="384"/>
      <c r="B71" s="386"/>
      <c r="C71" s="380"/>
      <c r="D71" s="382"/>
      <c r="E71" s="380"/>
      <c r="F71" s="251" t="s">
        <v>263</v>
      </c>
      <c r="G71" s="251" t="s">
        <v>35</v>
      </c>
      <c r="H71" s="251" t="s">
        <v>611</v>
      </c>
      <c r="I71" s="374"/>
      <c r="J71" s="371"/>
      <c r="K71" s="372"/>
      <c r="L71" s="372"/>
      <c r="M71" s="366"/>
      <c r="N71" s="364"/>
      <c r="O71" s="366"/>
      <c r="P71" s="364"/>
      <c r="Q71" s="364"/>
      <c r="R71" s="151" t="s">
        <v>322</v>
      </c>
      <c r="S71" s="152">
        <f t="shared" si="163"/>
        <v>1</v>
      </c>
      <c r="T71" s="345"/>
      <c r="U71" s="345"/>
      <c r="V71" s="253" t="s">
        <v>699</v>
      </c>
      <c r="W71" s="362"/>
      <c r="X71" s="343"/>
      <c r="Y71" s="273">
        <f t="shared" si="164"/>
        <v>2</v>
      </c>
      <c r="Z71" s="274" t="s">
        <v>326</v>
      </c>
      <c r="AA71" s="274"/>
      <c r="AB71" s="343"/>
      <c r="AC71" s="345"/>
      <c r="AD71" s="272">
        <f t="shared" si="165"/>
        <v>1</v>
      </c>
      <c r="AE71" s="274" t="s">
        <v>302</v>
      </c>
      <c r="AF71" s="253" t="s">
        <v>654</v>
      </c>
      <c r="AG71" s="343"/>
      <c r="AH71" s="345"/>
      <c r="AI71" s="272">
        <f t="shared" si="166"/>
        <v>1</v>
      </c>
      <c r="AJ71" s="274" t="s">
        <v>299</v>
      </c>
      <c r="AK71" s="274" t="s">
        <v>306</v>
      </c>
      <c r="AL71" s="343"/>
      <c r="AM71" s="345"/>
      <c r="AN71" s="272">
        <f t="shared" si="5"/>
        <v>1</v>
      </c>
      <c r="AO71" s="274" t="s">
        <v>496</v>
      </c>
      <c r="AP71" s="345"/>
      <c r="AQ71" s="360"/>
      <c r="AR71" s="356"/>
      <c r="AS71" s="358"/>
      <c r="AT71" s="350"/>
      <c r="AU71" s="350"/>
      <c r="AV71" s="49"/>
      <c r="AW71" s="49"/>
      <c r="AX71" s="97"/>
      <c r="AY71" s="293"/>
      <c r="AZ71" s="48"/>
      <c r="BA71" s="48"/>
      <c r="BB71" s="48"/>
      <c r="BC71" s="48"/>
      <c r="BD71" s="48"/>
    </row>
    <row r="72" spans="1:57" s="72" customFormat="1" ht="63.75" customHeight="1" x14ac:dyDescent="0.2">
      <c r="A72" s="384">
        <v>22</v>
      </c>
      <c r="B72" s="386" t="s">
        <v>146</v>
      </c>
      <c r="C72" s="380" t="s">
        <v>162</v>
      </c>
      <c r="D72" s="382" t="str">
        <f>IF(C72=$B$1048367,$C$1048367,IF(C72=$B$1048368,$C$1048368,IF(C72=$B$1048369,$C$1048369,IF(C72=$B$1048370,$C$1048370,IF(C72=$B$1048371,$C$1048371,IF(C72=$B$1048372,$C$1048372,IF(C72=$B$1048373,$C$1048373,IF(C72=$B$1048374,$C$1048374,IF(C72=$B$1048375,$C$1048375,IF(C72=$B$1048376,$C$1048376,IF(C72=$B$1048379,$C$1048379,IF(C72=$B$1048380,$C$1048380,IF(C72=$B$1048381,C$1048381,IF(C72=$B$1048382,$C$1048382,IF(C72=$B$1048383,$C$1048383,"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72" s="380" t="s">
        <v>156</v>
      </c>
      <c r="F72" s="278" t="s">
        <v>264</v>
      </c>
      <c r="G72" s="278" t="s">
        <v>35</v>
      </c>
      <c r="H72" s="278" t="s">
        <v>612</v>
      </c>
      <c r="I72" s="374" t="s">
        <v>102</v>
      </c>
      <c r="J72" s="371" t="s">
        <v>613</v>
      </c>
      <c r="K72" s="374" t="s">
        <v>614</v>
      </c>
      <c r="L72" s="374" t="s">
        <v>615</v>
      </c>
      <c r="M72" s="366" t="s">
        <v>121</v>
      </c>
      <c r="N72" s="364">
        <f t="shared" ref="N72" si="326">IF(M72="ALTA",5,IF(M72="MEDIO ALTA",4,IF(M72="MEDIA",3,IF(M72="MEDIO BAJA",2,IF(M72="BAJA",1,0)))))</f>
        <v>1</v>
      </c>
      <c r="O72" s="366" t="s">
        <v>133</v>
      </c>
      <c r="P72" s="364">
        <f t="shared" si="6"/>
        <v>5</v>
      </c>
      <c r="Q72" s="364">
        <f t="shared" ref="Q72" si="327">P72*N72</f>
        <v>5</v>
      </c>
      <c r="R72" s="151" t="s">
        <v>322</v>
      </c>
      <c r="S72" s="152">
        <f t="shared" si="163"/>
        <v>1</v>
      </c>
      <c r="T72" s="345">
        <f t="shared" ref="T72" si="328">ROUND(AVERAGEIF(S72:S74,"&gt;0"),0)</f>
        <v>1</v>
      </c>
      <c r="U72" s="345">
        <f t="shared" ref="U72" si="329">T72*$U$8</f>
        <v>0.6</v>
      </c>
      <c r="V72" s="274" t="s">
        <v>702</v>
      </c>
      <c r="W72" s="362">
        <f t="shared" ref="W72" si="330">IF(R72="No_existen",5*$W$8,X72*$W$8)</f>
        <v>0.1</v>
      </c>
      <c r="X72" s="343">
        <f t="shared" ref="X72" si="331">ROUND(AVERAGEIF(Y72:Y74,"&gt;0"),0)</f>
        <v>2</v>
      </c>
      <c r="Y72" s="273">
        <f t="shared" si="164"/>
        <v>2</v>
      </c>
      <c r="Z72" s="274" t="s">
        <v>326</v>
      </c>
      <c r="AA72" s="274"/>
      <c r="AB72" s="343">
        <f t="shared" ref="AB72" si="332">IF(R72="No_existen",5*$AB$8,AC72*$AB$8)</f>
        <v>0.15</v>
      </c>
      <c r="AC72" s="345">
        <f>ROUND(AVERAGEIF(AD72:AD74,"&gt;0"),0)</f>
        <v>1</v>
      </c>
      <c r="AD72" s="272">
        <f t="shared" si="165"/>
        <v>1</v>
      </c>
      <c r="AE72" s="274" t="s">
        <v>302</v>
      </c>
      <c r="AF72" s="274" t="s">
        <v>654</v>
      </c>
      <c r="AG72" s="343">
        <f t="shared" ref="AG72" si="333">IF(R72="No_existen",5*$AG$8,AH72*$AG$8)</f>
        <v>0.1</v>
      </c>
      <c r="AH72" s="345">
        <f t="shared" ref="AH72" si="334">ROUND(AVERAGEIF(AI72:AI74,"&gt;0"),0)</f>
        <v>1</v>
      </c>
      <c r="AI72" s="272">
        <f t="shared" si="166"/>
        <v>1</v>
      </c>
      <c r="AJ72" s="274" t="s">
        <v>299</v>
      </c>
      <c r="AK72" s="274" t="s">
        <v>306</v>
      </c>
      <c r="AL72" s="343">
        <f t="shared" ref="AL72" si="335">IF(R72="No_existen",5*$AL$8,AM72*$AL$8)</f>
        <v>0.1</v>
      </c>
      <c r="AM72" s="345">
        <f t="shared" ref="AM72" si="336">ROUND(AVERAGEIF(AN72:AN74,"&gt;0"),0)</f>
        <v>1</v>
      </c>
      <c r="AN72" s="272">
        <f t="shared" si="5"/>
        <v>1</v>
      </c>
      <c r="AO72" s="274" t="s">
        <v>496</v>
      </c>
      <c r="AP72" s="345">
        <f t="shared" ref="AP72" si="337">ROUND(AVERAGE(T72,AC72,AH72,AM72),0)</f>
        <v>1</v>
      </c>
      <c r="AQ72" s="360" t="str">
        <f t="shared" ref="AQ72" si="338">IF(AP72&lt;1.5,"FUERTE",IF(AND(AP72&gt;=1.5,AP72&lt;2.5),"ACEPTABLE",IF(AP72&gt;=5,"INEXISTENTE","DÉBIL")))</f>
        <v>FUERTE</v>
      </c>
      <c r="AR72" s="356">
        <f t="shared" ref="AR72" si="339">IF(Q72=0,0,ROUND((Q72*AP72),0))</f>
        <v>5</v>
      </c>
      <c r="AS72" s="358" t="str">
        <f t="shared" ref="AS72" si="340">IF(AR72&gt;=36,"GRAVE", IF(AR72&lt;=10, "LEVE", "MODERADO"))</f>
        <v>LEVE</v>
      </c>
      <c r="AT72" s="351" t="s">
        <v>706</v>
      </c>
      <c r="AU72" s="355">
        <v>1</v>
      </c>
      <c r="AV72" s="49" t="s">
        <v>84</v>
      </c>
      <c r="AW72" s="49"/>
      <c r="AX72" s="97"/>
      <c r="AY72" s="293"/>
      <c r="AZ72" s="48"/>
      <c r="BA72" s="48"/>
      <c r="BB72" s="48"/>
      <c r="BC72" s="48"/>
      <c r="BD72" s="48"/>
    </row>
    <row r="73" spans="1:57" s="72" customFormat="1" ht="63.75" customHeight="1" x14ac:dyDescent="0.2">
      <c r="A73" s="384"/>
      <c r="B73" s="386"/>
      <c r="C73" s="380"/>
      <c r="D73" s="382"/>
      <c r="E73" s="380"/>
      <c r="F73" s="278" t="s">
        <v>263</v>
      </c>
      <c r="G73" s="278" t="s">
        <v>35</v>
      </c>
      <c r="H73" s="278" t="s">
        <v>616</v>
      </c>
      <c r="I73" s="374"/>
      <c r="J73" s="371"/>
      <c r="K73" s="374"/>
      <c r="L73" s="374"/>
      <c r="M73" s="366"/>
      <c r="N73" s="364"/>
      <c r="O73" s="366"/>
      <c r="P73" s="364"/>
      <c r="Q73" s="364"/>
      <c r="R73" s="151" t="s">
        <v>322</v>
      </c>
      <c r="S73" s="152">
        <f t="shared" ref="S73:S101" si="341">IF(R73=$R$1048371,1,IF(R73=$R$1048367,5,IF(R73=$R$1048368,4,IF(R73=$R$1048369,3,IF(R73=$R$1048370,2,0)))))</f>
        <v>1</v>
      </c>
      <c r="T73" s="345"/>
      <c r="U73" s="345"/>
      <c r="V73" s="274" t="s">
        <v>703</v>
      </c>
      <c r="W73" s="362"/>
      <c r="X73" s="343"/>
      <c r="Y73" s="273">
        <f t="shared" ref="Y73:Y101" si="342">IF(Z73=$Z$1048369,1,IF(Z73=$Z$1048368,2,IF(Z73=$Z$1048367,4,IF(R73="No_existen",5,0))))</f>
        <v>2</v>
      </c>
      <c r="Z73" s="274" t="s">
        <v>326</v>
      </c>
      <c r="AA73" s="274"/>
      <c r="AB73" s="343"/>
      <c r="AC73" s="345"/>
      <c r="AD73" s="272">
        <f t="shared" ref="AD73:AD101" si="343">IF(AE73=$AF$1048368,1,IF(AE73=$AF$1048367,4,IF(R73="No_existen",5,0)))</f>
        <v>1</v>
      </c>
      <c r="AE73" s="274" t="s">
        <v>302</v>
      </c>
      <c r="AF73" s="274" t="s">
        <v>654</v>
      </c>
      <c r="AG73" s="343"/>
      <c r="AH73" s="345"/>
      <c r="AI73" s="272">
        <f t="shared" ref="AI73:AI101" si="344">IF(AJ73=$AJ$1048367,1,IF(AJ73=$AJ$1048368,4,IF(R73="No_existen",5,0)))</f>
        <v>1</v>
      </c>
      <c r="AJ73" s="274" t="s">
        <v>299</v>
      </c>
      <c r="AK73" s="274" t="s">
        <v>308</v>
      </c>
      <c r="AL73" s="343"/>
      <c r="AM73" s="345"/>
      <c r="AN73" s="272">
        <f t="shared" si="5"/>
        <v>1</v>
      </c>
      <c r="AO73" s="274" t="s">
        <v>496</v>
      </c>
      <c r="AP73" s="345"/>
      <c r="AQ73" s="360"/>
      <c r="AR73" s="356"/>
      <c r="AS73" s="358"/>
      <c r="AT73" s="351"/>
      <c r="AU73" s="351"/>
      <c r="AV73" s="49" t="s">
        <v>84</v>
      </c>
      <c r="AW73" s="49"/>
      <c r="AX73" s="97"/>
      <c r="AY73" s="293"/>
      <c r="AZ73" s="48"/>
      <c r="BA73" s="48"/>
      <c r="BB73" s="48"/>
      <c r="BC73" s="48"/>
      <c r="BD73" s="48"/>
    </row>
    <row r="74" spans="1:57" s="72" customFormat="1" ht="63.75" customHeight="1" thickBot="1" x14ac:dyDescent="0.25">
      <c r="A74" s="384"/>
      <c r="B74" s="386"/>
      <c r="C74" s="380"/>
      <c r="D74" s="382"/>
      <c r="E74" s="380"/>
      <c r="F74" s="278" t="s">
        <v>263</v>
      </c>
      <c r="G74" s="278" t="s">
        <v>35</v>
      </c>
      <c r="H74" s="278" t="s">
        <v>617</v>
      </c>
      <c r="I74" s="374"/>
      <c r="J74" s="371"/>
      <c r="K74" s="374"/>
      <c r="L74" s="374"/>
      <c r="M74" s="366"/>
      <c r="N74" s="364"/>
      <c r="O74" s="366"/>
      <c r="P74" s="364"/>
      <c r="Q74" s="364"/>
      <c r="R74" s="151" t="s">
        <v>322</v>
      </c>
      <c r="S74" s="152">
        <f t="shared" si="341"/>
        <v>1</v>
      </c>
      <c r="T74" s="345"/>
      <c r="U74" s="345"/>
      <c r="V74" s="274" t="s">
        <v>704</v>
      </c>
      <c r="W74" s="362"/>
      <c r="X74" s="343"/>
      <c r="Y74" s="273">
        <f t="shared" si="342"/>
        <v>2</v>
      </c>
      <c r="Z74" s="274" t="s">
        <v>326</v>
      </c>
      <c r="AA74" s="274"/>
      <c r="AB74" s="343"/>
      <c r="AC74" s="345"/>
      <c r="AD74" s="272">
        <f t="shared" si="343"/>
        <v>1</v>
      </c>
      <c r="AE74" s="274" t="s">
        <v>302</v>
      </c>
      <c r="AF74" s="274" t="s">
        <v>705</v>
      </c>
      <c r="AG74" s="343"/>
      <c r="AH74" s="345"/>
      <c r="AI74" s="272">
        <f t="shared" si="344"/>
        <v>1</v>
      </c>
      <c r="AJ74" s="274" t="s">
        <v>299</v>
      </c>
      <c r="AK74" s="274" t="s">
        <v>306</v>
      </c>
      <c r="AL74" s="343"/>
      <c r="AM74" s="345"/>
      <c r="AN74" s="272">
        <f t="shared" ref="AN74:AN101" si="345">IF(AO74="Preventivo",1,IF(AO74="Detectivo",4, IF(R74="No_existen",5,0)))</f>
        <v>1</v>
      </c>
      <c r="AO74" s="274" t="s">
        <v>496</v>
      </c>
      <c r="AP74" s="345"/>
      <c r="AQ74" s="360"/>
      <c r="AR74" s="356"/>
      <c r="AS74" s="358"/>
      <c r="AT74" s="351"/>
      <c r="AU74" s="351"/>
      <c r="AV74" s="49"/>
      <c r="AW74" s="49"/>
      <c r="AX74" s="97"/>
      <c r="AY74" s="293"/>
      <c r="AZ74" s="48"/>
      <c r="BA74" s="48"/>
      <c r="BB74" s="48"/>
      <c r="BC74" s="48"/>
      <c r="BD74" s="48"/>
      <c r="BE74" s="96"/>
    </row>
    <row r="75" spans="1:57" ht="63.75" customHeight="1" x14ac:dyDescent="0.2">
      <c r="A75" s="384">
        <v>23</v>
      </c>
      <c r="B75" s="386" t="s">
        <v>146</v>
      </c>
      <c r="C75" s="380" t="s">
        <v>158</v>
      </c>
      <c r="D75" s="382" t="str">
        <f>IF(C75=$B$1048367,$C$1048367,IF(C75=$B$1048368,$C$1048368,IF(C75=$B$1048369,$C$1048369,IF(C75=$B$1048370,$C$1048370,IF(C75=$B$1048371,$C$1048371,IF(C75=$B$1048372,$C$1048372,IF(C75=$B$1048373,$C$1048373,IF(C75=$B$1048374,$C$1048374,IF(C75=$B$1048375,$C$1048375,IF(C75=$B$1048376,$C$1048376,IF(C75=$B$1048379,$C$1048379,IF(C75=$B$1048380,$C$1048380,IF(C75=$B$1048381,C$1048381,IF(C75=$B$1048382,$C$1048382,IF(C75=$B$1048383,$C$1048383," ")))))))))))))))</f>
        <v>Administrar y ejecutar los recursos de la institución generando en los procesos mayor eficiencia y eficacia para dar una respuesta oportuna a los servicios demandados en el cumplimiento de las funciones misionales.</v>
      </c>
      <c r="E75" s="380" t="s">
        <v>396</v>
      </c>
      <c r="F75" s="278" t="s">
        <v>264</v>
      </c>
      <c r="G75" s="278" t="s">
        <v>39</v>
      </c>
      <c r="H75" s="76" t="s">
        <v>619</v>
      </c>
      <c r="I75" s="374" t="s">
        <v>106</v>
      </c>
      <c r="J75" s="371" t="s">
        <v>620</v>
      </c>
      <c r="K75" s="374" t="s">
        <v>621</v>
      </c>
      <c r="L75" s="374" t="s">
        <v>622</v>
      </c>
      <c r="M75" s="366" t="s">
        <v>142</v>
      </c>
      <c r="N75" s="364">
        <f t="shared" ref="N75:N78" si="346">IF(M75="ALTA",5,IF(M75="MEDIO ALTA",4,IF(M75="MEDIA",3,IF(M75="MEDIO BAJA",2,IF(M75="BAJA",1,0)))))</f>
        <v>5</v>
      </c>
      <c r="O75" s="366" t="s">
        <v>133</v>
      </c>
      <c r="P75" s="364">
        <f t="shared" ref="P75:P78" si="347">IF(O75="ALTO",5,IF(O75="MEDIO ALTO",4,IF(O75="MEDIO",3,IF(O75="MEDIO BAJO",2,IF(O75="BAJO",1,0)))))</f>
        <v>5</v>
      </c>
      <c r="Q75" s="364">
        <f t="shared" ref="Q75:Q78" si="348">P75*N75</f>
        <v>25</v>
      </c>
      <c r="R75" s="151" t="s">
        <v>322</v>
      </c>
      <c r="S75" s="152">
        <f t="shared" si="341"/>
        <v>1</v>
      </c>
      <c r="T75" s="345">
        <f t="shared" ref="T75:T78" si="349">ROUND(AVERAGEIF(S75:S77,"&gt;0"),0)</f>
        <v>1</v>
      </c>
      <c r="U75" s="345">
        <f t="shared" ref="U75:U78" si="350">T75*$U$8</f>
        <v>0.6</v>
      </c>
      <c r="V75" s="321" t="s">
        <v>903</v>
      </c>
      <c r="W75" s="362">
        <f t="shared" ref="W75:W78" si="351">IF(R75="No_existen",5*$W$8,X75*$W$8)</f>
        <v>0.2</v>
      </c>
      <c r="X75" s="343">
        <f t="shared" ref="X75:X78" si="352">ROUND(AVERAGEIF(Y75:Y77,"&gt;0"),0)</f>
        <v>4</v>
      </c>
      <c r="Y75" s="273">
        <f t="shared" si="342"/>
        <v>4</v>
      </c>
      <c r="Z75" s="274" t="s">
        <v>325</v>
      </c>
      <c r="AA75" s="274"/>
      <c r="AB75" s="343">
        <f t="shared" ref="AB75:AB78" si="353">IF(R75="No_existen",5*$AB$8,AC75*$AB$8)</f>
        <v>0.15</v>
      </c>
      <c r="AC75" s="345">
        <f t="shared" ref="AC75" si="354">ROUND(AVERAGEIF(AD75:AD77,"&gt;0"),0)</f>
        <v>1</v>
      </c>
      <c r="AD75" s="272">
        <f t="shared" si="343"/>
        <v>1</v>
      </c>
      <c r="AE75" s="274" t="s">
        <v>302</v>
      </c>
      <c r="AF75" s="330" t="s">
        <v>665</v>
      </c>
      <c r="AG75" s="343">
        <f t="shared" ref="AG75:AG78" si="355">IF(R75="No_existen",5*$AG$8,AH75*$AG$8)</f>
        <v>0.1</v>
      </c>
      <c r="AH75" s="345">
        <f t="shared" ref="AH75:AH78" si="356">ROUND(AVERAGEIF(AI75:AI77,"&gt;0"),0)</f>
        <v>1</v>
      </c>
      <c r="AI75" s="272">
        <f t="shared" si="344"/>
        <v>1</v>
      </c>
      <c r="AJ75" s="274" t="s">
        <v>299</v>
      </c>
      <c r="AK75" s="274" t="s">
        <v>306</v>
      </c>
      <c r="AL75" s="343">
        <f t="shared" ref="AL75:AL78" si="357">IF(R75="No_existen",5*$AL$8,AM75*$AL$8)</f>
        <v>0.1</v>
      </c>
      <c r="AM75" s="345">
        <f t="shared" ref="AM75" si="358">ROUND(AVERAGEIF(AN75:AN77,"&gt;0"),0)</f>
        <v>1</v>
      </c>
      <c r="AN75" s="272">
        <f t="shared" si="345"/>
        <v>1</v>
      </c>
      <c r="AO75" s="274" t="s">
        <v>496</v>
      </c>
      <c r="AP75" s="345">
        <f t="shared" ref="AP75:AP78" si="359">ROUND(AVERAGE(T75,AC75,AH75,AM75),0)</f>
        <v>1</v>
      </c>
      <c r="AQ75" s="360" t="str">
        <f t="shared" ref="AQ75:AQ78" si="360">IF(AP75&lt;1.5,"FUERTE",IF(AND(AP75&gt;=1.5,AP75&lt;2.5),"ACEPTABLE",IF(AP75&gt;=5,"INEXISTENTE","DÉBIL")))</f>
        <v>FUERTE</v>
      </c>
      <c r="AR75" s="356">
        <f t="shared" ref="AR75:AR78" si="361">IF(Q75=0,0,ROUND((Q75*AP75),0))</f>
        <v>25</v>
      </c>
      <c r="AS75" s="358" t="str">
        <f t="shared" ref="AS75:AS78" si="362">IF(AR75&gt;=36,"GRAVE", IF(AR75&lt;=10, "LEVE", "MODERADO"))</f>
        <v>MODERADO</v>
      </c>
      <c r="AT75" s="347" t="s">
        <v>713</v>
      </c>
      <c r="AU75" s="347">
        <v>2</v>
      </c>
      <c r="AV75" s="49" t="s">
        <v>85</v>
      </c>
      <c r="AW75" s="49" t="s">
        <v>906</v>
      </c>
      <c r="AX75" s="97">
        <v>44165</v>
      </c>
      <c r="AY75" s="293"/>
      <c r="AZ75" s="48"/>
      <c r="BA75" s="48"/>
      <c r="BB75" s="48"/>
    </row>
    <row r="76" spans="1:57" ht="63.75" customHeight="1" x14ac:dyDescent="0.2">
      <c r="A76" s="384"/>
      <c r="B76" s="386"/>
      <c r="C76" s="380"/>
      <c r="D76" s="382"/>
      <c r="E76" s="380"/>
      <c r="F76" s="278" t="s">
        <v>263</v>
      </c>
      <c r="G76" s="278" t="s">
        <v>35</v>
      </c>
      <c r="H76" s="76" t="s">
        <v>623</v>
      </c>
      <c r="I76" s="374"/>
      <c r="J76" s="371"/>
      <c r="K76" s="374"/>
      <c r="L76" s="374"/>
      <c r="M76" s="366"/>
      <c r="N76" s="364"/>
      <c r="O76" s="366"/>
      <c r="P76" s="364"/>
      <c r="Q76" s="364"/>
      <c r="R76" s="151" t="s">
        <v>322</v>
      </c>
      <c r="S76" s="152">
        <f t="shared" si="341"/>
        <v>1</v>
      </c>
      <c r="T76" s="345"/>
      <c r="U76" s="345"/>
      <c r="V76" s="321" t="s">
        <v>904</v>
      </c>
      <c r="W76" s="362"/>
      <c r="X76" s="343"/>
      <c r="Y76" s="273">
        <f t="shared" si="342"/>
        <v>4</v>
      </c>
      <c r="Z76" s="274" t="s">
        <v>325</v>
      </c>
      <c r="AA76" s="274"/>
      <c r="AB76" s="343"/>
      <c r="AC76" s="345"/>
      <c r="AD76" s="272">
        <f t="shared" si="343"/>
        <v>1</v>
      </c>
      <c r="AE76" s="274" t="s">
        <v>302</v>
      </c>
      <c r="AF76" s="330" t="s">
        <v>905</v>
      </c>
      <c r="AG76" s="343"/>
      <c r="AH76" s="345"/>
      <c r="AI76" s="272">
        <f t="shared" si="344"/>
        <v>1</v>
      </c>
      <c r="AJ76" s="274" t="s">
        <v>299</v>
      </c>
      <c r="AK76" s="274" t="s">
        <v>314</v>
      </c>
      <c r="AL76" s="343"/>
      <c r="AM76" s="345"/>
      <c r="AN76" s="272">
        <f t="shared" si="345"/>
        <v>1</v>
      </c>
      <c r="AO76" s="274" t="s">
        <v>496</v>
      </c>
      <c r="AP76" s="345"/>
      <c r="AQ76" s="360"/>
      <c r="AR76" s="356"/>
      <c r="AS76" s="358"/>
      <c r="AT76" s="348"/>
      <c r="AU76" s="348"/>
      <c r="AV76" s="49" t="s">
        <v>85</v>
      </c>
      <c r="AW76" s="49" t="s">
        <v>907</v>
      </c>
      <c r="AX76" s="97">
        <v>44165</v>
      </c>
      <c r="AY76" s="293"/>
      <c r="AZ76" s="48"/>
      <c r="BA76" s="48"/>
      <c r="BB76" s="48"/>
    </row>
    <row r="77" spans="1:57" ht="87" customHeight="1" x14ac:dyDescent="0.2">
      <c r="A77" s="384"/>
      <c r="B77" s="386"/>
      <c r="C77" s="380"/>
      <c r="D77" s="382"/>
      <c r="E77" s="380"/>
      <c r="F77" s="278" t="s">
        <v>263</v>
      </c>
      <c r="G77" s="278" t="s">
        <v>32</v>
      </c>
      <c r="H77" s="76" t="s">
        <v>624</v>
      </c>
      <c r="I77" s="374"/>
      <c r="J77" s="371"/>
      <c r="K77" s="374"/>
      <c r="L77" s="374"/>
      <c r="M77" s="366"/>
      <c r="N77" s="364"/>
      <c r="O77" s="366"/>
      <c r="P77" s="364"/>
      <c r="Q77" s="364"/>
      <c r="R77" s="151"/>
      <c r="S77" s="152">
        <f t="shared" si="341"/>
        <v>0</v>
      </c>
      <c r="T77" s="345"/>
      <c r="U77" s="345"/>
      <c r="V77" s="274"/>
      <c r="W77" s="362"/>
      <c r="X77" s="343"/>
      <c r="Y77" s="273">
        <f t="shared" si="342"/>
        <v>0</v>
      </c>
      <c r="Z77" s="274"/>
      <c r="AA77" s="274"/>
      <c r="AB77" s="343"/>
      <c r="AC77" s="345"/>
      <c r="AD77" s="272">
        <f t="shared" si="343"/>
        <v>0</v>
      </c>
      <c r="AE77" s="274"/>
      <c r="AF77" s="274"/>
      <c r="AG77" s="343"/>
      <c r="AH77" s="345"/>
      <c r="AI77" s="272">
        <f t="shared" si="344"/>
        <v>0</v>
      </c>
      <c r="AJ77" s="274"/>
      <c r="AK77" s="274"/>
      <c r="AL77" s="343"/>
      <c r="AM77" s="345"/>
      <c r="AN77" s="272">
        <f t="shared" si="345"/>
        <v>0</v>
      </c>
      <c r="AO77" s="274"/>
      <c r="AP77" s="345"/>
      <c r="AQ77" s="360"/>
      <c r="AR77" s="356"/>
      <c r="AS77" s="358"/>
      <c r="AT77" s="349"/>
      <c r="AU77" s="349"/>
      <c r="AV77" s="49" t="s">
        <v>85</v>
      </c>
      <c r="AW77" s="49" t="s">
        <v>908</v>
      </c>
      <c r="AX77" s="97">
        <v>44165</v>
      </c>
      <c r="AY77" s="293"/>
      <c r="AZ77" s="48"/>
      <c r="BA77" s="48"/>
      <c r="BB77" s="48"/>
    </row>
    <row r="78" spans="1:57" ht="63.75" customHeight="1" x14ac:dyDescent="0.2">
      <c r="A78" s="384">
        <v>24</v>
      </c>
      <c r="B78" s="386" t="s">
        <v>146</v>
      </c>
      <c r="C78" s="380" t="s">
        <v>147</v>
      </c>
      <c r="D78" s="382" t="str">
        <f>IF(C78=$B$1048367,$C$1048367,IF(C78=$B$1048368,$C$1048368,IF(C78=$B$1048369,$C$1048369,IF(C78=$B$1048370,$C$1048370,IF(C78=$B$1048371,$C$1048371,IF(C78=$B$1048372,$C$1048372,IF(C78=$B$1048373,$C$1048373,IF(C78=$B$1048374,$C$1048374,IF(C78=$B$1048375,$C$1048375,IF(C78=$B$1048376,$C$1048376,IF(C78=$B$1048379,$C$1048379,IF(C78=$B$1048380,$C$1048380,IF(C78=$B$1048381,C$1048381,IF(C78=$B$1048382,$C$1048382,IF(C78=$B$1048383,$C$1048383," ")))))))))))))))</f>
        <v>Promover la calidad educativa de la Institución, mediante la administración de los programas de formación que ofrece la universidad en sus diferentes niveles, con el fin de permitir al egresado desempeñarse con idoneidad, ética y compromiso social.</v>
      </c>
      <c r="E78" s="380" t="s">
        <v>394</v>
      </c>
      <c r="F78" s="278" t="s">
        <v>263</v>
      </c>
      <c r="G78" s="278" t="s">
        <v>36</v>
      </c>
      <c r="H78" s="76" t="s">
        <v>625</v>
      </c>
      <c r="I78" s="374" t="s">
        <v>141</v>
      </c>
      <c r="J78" s="371" t="s">
        <v>626</v>
      </c>
      <c r="K78" s="374" t="s">
        <v>627</v>
      </c>
      <c r="L78" s="374" t="s">
        <v>628</v>
      </c>
      <c r="M78" s="366" t="s">
        <v>142</v>
      </c>
      <c r="N78" s="364">
        <f t="shared" si="346"/>
        <v>5</v>
      </c>
      <c r="O78" s="366" t="s">
        <v>133</v>
      </c>
      <c r="P78" s="364">
        <f t="shared" si="347"/>
        <v>5</v>
      </c>
      <c r="Q78" s="364">
        <f t="shared" si="348"/>
        <v>25</v>
      </c>
      <c r="R78" s="151" t="s">
        <v>322</v>
      </c>
      <c r="S78" s="152">
        <f t="shared" si="341"/>
        <v>1</v>
      </c>
      <c r="T78" s="345">
        <f t="shared" si="349"/>
        <v>3</v>
      </c>
      <c r="U78" s="345">
        <f t="shared" si="350"/>
        <v>1.7999999999999998</v>
      </c>
      <c r="V78" s="274" t="s">
        <v>708</v>
      </c>
      <c r="W78" s="362">
        <f t="shared" si="351"/>
        <v>0.05</v>
      </c>
      <c r="X78" s="343">
        <f t="shared" si="352"/>
        <v>1</v>
      </c>
      <c r="Y78" s="273">
        <f t="shared" si="342"/>
        <v>1</v>
      </c>
      <c r="Z78" s="274" t="s">
        <v>327</v>
      </c>
      <c r="AA78" s="274" t="s">
        <v>710</v>
      </c>
      <c r="AB78" s="343">
        <f t="shared" si="353"/>
        <v>0.15</v>
      </c>
      <c r="AC78" s="345">
        <f t="shared" ref="AC78" si="363">ROUND(AVERAGEIF(AD78:AD80,"&gt;0"),0)</f>
        <v>1</v>
      </c>
      <c r="AD78" s="272">
        <f t="shared" si="343"/>
        <v>1</v>
      </c>
      <c r="AE78" s="274" t="s">
        <v>302</v>
      </c>
      <c r="AF78" s="274" t="s">
        <v>712</v>
      </c>
      <c r="AG78" s="343">
        <f t="shared" si="355"/>
        <v>0.1</v>
      </c>
      <c r="AH78" s="345">
        <f t="shared" si="356"/>
        <v>1</v>
      </c>
      <c r="AI78" s="272">
        <f t="shared" si="344"/>
        <v>1</v>
      </c>
      <c r="AJ78" s="274" t="s">
        <v>299</v>
      </c>
      <c r="AK78" s="274" t="s">
        <v>312</v>
      </c>
      <c r="AL78" s="343">
        <f t="shared" si="357"/>
        <v>0.1</v>
      </c>
      <c r="AM78" s="345">
        <f>ROUND(AVERAGEIF(AN78:AN80,"&gt;0"),0)</f>
        <v>1</v>
      </c>
      <c r="AN78" s="272">
        <f t="shared" si="345"/>
        <v>1</v>
      </c>
      <c r="AO78" s="274" t="s">
        <v>496</v>
      </c>
      <c r="AP78" s="345">
        <f t="shared" si="359"/>
        <v>2</v>
      </c>
      <c r="AQ78" s="360" t="str">
        <f t="shared" si="360"/>
        <v>ACEPTABLE</v>
      </c>
      <c r="AR78" s="356">
        <f t="shared" si="361"/>
        <v>50</v>
      </c>
      <c r="AS78" s="358" t="str">
        <f t="shared" si="362"/>
        <v>GRAVE</v>
      </c>
      <c r="AT78" s="351" t="s">
        <v>714</v>
      </c>
      <c r="AU78" s="355">
        <v>0.5</v>
      </c>
      <c r="AV78" s="49" t="s">
        <v>85</v>
      </c>
      <c r="AW78" s="276" t="s">
        <v>715</v>
      </c>
      <c r="AX78" s="256">
        <v>43814</v>
      </c>
      <c r="AY78" s="293"/>
      <c r="AZ78" s="48"/>
      <c r="BA78" s="48"/>
      <c r="BB78" s="48"/>
    </row>
    <row r="79" spans="1:57" ht="63.75" customHeight="1" x14ac:dyDescent="0.2">
      <c r="A79" s="384"/>
      <c r="B79" s="386"/>
      <c r="C79" s="380"/>
      <c r="D79" s="382"/>
      <c r="E79" s="380"/>
      <c r="F79" s="278"/>
      <c r="G79" s="278"/>
      <c r="H79" s="76"/>
      <c r="I79" s="374"/>
      <c r="J79" s="371"/>
      <c r="K79" s="374"/>
      <c r="L79" s="374"/>
      <c r="M79" s="366"/>
      <c r="N79" s="364"/>
      <c r="O79" s="366"/>
      <c r="P79" s="364"/>
      <c r="Q79" s="364"/>
      <c r="R79" s="151" t="s">
        <v>399</v>
      </c>
      <c r="S79" s="152">
        <f t="shared" si="341"/>
        <v>4</v>
      </c>
      <c r="T79" s="345"/>
      <c r="U79" s="345"/>
      <c r="V79" s="274" t="s">
        <v>709</v>
      </c>
      <c r="W79" s="362"/>
      <c r="X79" s="343"/>
      <c r="Y79" s="273">
        <f t="shared" si="342"/>
        <v>1</v>
      </c>
      <c r="Z79" s="274" t="s">
        <v>327</v>
      </c>
      <c r="AA79" s="274" t="s">
        <v>711</v>
      </c>
      <c r="AB79" s="343"/>
      <c r="AC79" s="345"/>
      <c r="AD79" s="272">
        <f t="shared" si="343"/>
        <v>1</v>
      </c>
      <c r="AE79" s="274" t="s">
        <v>302</v>
      </c>
      <c r="AF79" s="274" t="s">
        <v>712</v>
      </c>
      <c r="AG79" s="343"/>
      <c r="AH79" s="345"/>
      <c r="AI79" s="272">
        <f t="shared" si="344"/>
        <v>1</v>
      </c>
      <c r="AJ79" s="274" t="s">
        <v>299</v>
      </c>
      <c r="AK79" s="274" t="s">
        <v>310</v>
      </c>
      <c r="AL79" s="343"/>
      <c r="AM79" s="345"/>
      <c r="AN79" s="272">
        <f t="shared" si="345"/>
        <v>1</v>
      </c>
      <c r="AO79" s="274" t="s">
        <v>496</v>
      </c>
      <c r="AP79" s="345"/>
      <c r="AQ79" s="360"/>
      <c r="AR79" s="356"/>
      <c r="AS79" s="358"/>
      <c r="AT79" s="351"/>
      <c r="AU79" s="351"/>
      <c r="AV79" s="49" t="s">
        <v>87</v>
      </c>
      <c r="AW79" s="276" t="s">
        <v>716</v>
      </c>
      <c r="AX79" s="256">
        <v>43814</v>
      </c>
      <c r="AY79" s="295" t="s">
        <v>717</v>
      </c>
      <c r="AZ79" s="48"/>
      <c r="BA79" s="48"/>
      <c r="BB79" s="48"/>
    </row>
    <row r="80" spans="1:57" ht="31.9" customHeight="1" x14ac:dyDescent="0.2">
      <c r="A80" s="384"/>
      <c r="B80" s="386"/>
      <c r="C80" s="380"/>
      <c r="D80" s="382"/>
      <c r="E80" s="380"/>
      <c r="F80" s="278"/>
      <c r="G80" s="278"/>
      <c r="H80" s="76"/>
      <c r="I80" s="374"/>
      <c r="J80" s="371"/>
      <c r="K80" s="374"/>
      <c r="L80" s="374"/>
      <c r="M80" s="366"/>
      <c r="N80" s="364"/>
      <c r="O80" s="366"/>
      <c r="P80" s="364"/>
      <c r="Q80" s="364"/>
      <c r="R80" s="151"/>
      <c r="S80" s="152">
        <f t="shared" si="341"/>
        <v>0</v>
      </c>
      <c r="T80" s="345"/>
      <c r="U80" s="345"/>
      <c r="V80" s="274"/>
      <c r="W80" s="362"/>
      <c r="X80" s="343"/>
      <c r="Y80" s="273">
        <f t="shared" si="342"/>
        <v>0</v>
      </c>
      <c r="Z80" s="274"/>
      <c r="AA80" s="274"/>
      <c r="AB80" s="343"/>
      <c r="AC80" s="345"/>
      <c r="AD80" s="272">
        <f t="shared" si="343"/>
        <v>0</v>
      </c>
      <c r="AE80" s="274"/>
      <c r="AF80" s="274"/>
      <c r="AG80" s="343"/>
      <c r="AH80" s="345"/>
      <c r="AI80" s="272">
        <f t="shared" si="344"/>
        <v>0</v>
      </c>
      <c r="AJ80" s="274"/>
      <c r="AK80" s="274"/>
      <c r="AL80" s="343"/>
      <c r="AM80" s="345"/>
      <c r="AN80" s="272">
        <f t="shared" si="345"/>
        <v>0</v>
      </c>
      <c r="AO80" s="274"/>
      <c r="AP80" s="345"/>
      <c r="AQ80" s="360"/>
      <c r="AR80" s="356"/>
      <c r="AS80" s="358"/>
      <c r="AT80" s="351"/>
      <c r="AU80" s="351"/>
      <c r="AV80" s="49"/>
      <c r="AW80" s="49"/>
      <c r="AX80" s="97"/>
      <c r="AY80" s="293"/>
      <c r="AZ80" s="48"/>
      <c r="BA80" s="48"/>
      <c r="BB80" s="48"/>
    </row>
    <row r="81" spans="1:54" ht="75" customHeight="1" x14ac:dyDescent="0.2">
      <c r="A81" s="384">
        <v>25</v>
      </c>
      <c r="B81" s="386" t="s">
        <v>151</v>
      </c>
      <c r="C81" s="380" t="s">
        <v>474</v>
      </c>
      <c r="D81" s="382" t="str">
        <f t="shared" ref="D81:D99" si="364">IF(C81=$B$1048367,$C$1048367,IF(C81=$B$1048368,$C$1048368,IF(C81=$B$1048369,$C$1048369,IF(C81=$B$1048370,$C$1048370,IF(C81=$B$1048371,$C$1048371,IF(C81=$B$1048372,$C$1048372,IF(C81=$B$1048373,$C$1048373,IF(C81=$B$1048374,$C$1048374,IF(C81=$B$1048375,$C$1048375,IF(C81=$B$1048376,$C$1048376,IF(C81=$B$1048379,$C$1048379,IF(C81=$B$1048380,$C$1048380,IF(C81=$B$1048381,C$1048381,IF(C81=$B$1048382,$C$1048382,IF(C81=$B$1048383,$C$1048383," ")))))))))))))))</f>
        <v>Transformar los procesos educativos  para la  consolidación de  una cultura institucional orientada a la calidad y excelencia académica.</v>
      </c>
      <c r="E81" s="380" t="s">
        <v>258</v>
      </c>
      <c r="F81" s="278" t="s">
        <v>263</v>
      </c>
      <c r="G81" s="278" t="s">
        <v>35</v>
      </c>
      <c r="H81" s="76" t="s">
        <v>754</v>
      </c>
      <c r="I81" s="374" t="s">
        <v>102</v>
      </c>
      <c r="J81" s="368" t="s">
        <v>757</v>
      </c>
      <c r="K81" s="376" t="s">
        <v>755</v>
      </c>
      <c r="L81" s="377" t="s">
        <v>920</v>
      </c>
      <c r="M81" s="366" t="s">
        <v>144</v>
      </c>
      <c r="N81" s="364">
        <f t="shared" ref="N81:N99" si="365">IF(M81="ALTA",5,IF(M81="MEDIO ALTA",4,IF(M81="MEDIA",3,IF(M81="MEDIO BAJA",2,IF(M81="BAJA",1,0)))))</f>
        <v>2</v>
      </c>
      <c r="O81" s="366" t="s">
        <v>134</v>
      </c>
      <c r="P81" s="364">
        <f t="shared" ref="P81:P99" si="366">IF(O81="ALTO",5,IF(O81="MEDIO ALTO",4,IF(O81="MEDIO",3,IF(O81="MEDIO BAJO",2,IF(O81="BAJO",1,0)))))</f>
        <v>3</v>
      </c>
      <c r="Q81" s="364">
        <f t="shared" ref="Q81:Q99" si="367">P81*N81</f>
        <v>6</v>
      </c>
      <c r="R81" s="151" t="s">
        <v>322</v>
      </c>
      <c r="S81" s="152">
        <f t="shared" si="341"/>
        <v>1</v>
      </c>
      <c r="T81" s="345">
        <f t="shared" ref="T81:T99" si="368">ROUND(AVERAGEIF(S81:S83,"&gt;0"),0)</f>
        <v>1</v>
      </c>
      <c r="U81" s="345">
        <f t="shared" ref="U81:U99" si="369">T81*$U$8</f>
        <v>0.6</v>
      </c>
      <c r="V81" s="274" t="s">
        <v>758</v>
      </c>
      <c r="W81" s="362">
        <f t="shared" ref="W81:W84" si="370">IF(R81="No_existen",5*$W$8,X81*$W$8)</f>
        <v>0.1</v>
      </c>
      <c r="X81" s="343">
        <f t="shared" ref="X81:X99" si="371">ROUND(AVERAGEIF(Y81:Y83,"&gt;0"),0)</f>
        <v>2</v>
      </c>
      <c r="Y81" s="273">
        <f t="shared" si="342"/>
        <v>2</v>
      </c>
      <c r="Z81" s="274" t="s">
        <v>326</v>
      </c>
      <c r="AA81" s="274"/>
      <c r="AB81" s="343">
        <f t="shared" ref="AB81:AB84" si="372">IF(R81="No_existen",5*$AB$8,AC81*$AB$8)</f>
        <v>0.15</v>
      </c>
      <c r="AC81" s="345">
        <f t="shared" ref="AC81:AC99" si="373">ROUND(AVERAGEIF(AD81:AD83,"&gt;0"),0)</f>
        <v>1</v>
      </c>
      <c r="AD81" s="272">
        <f t="shared" si="343"/>
        <v>1</v>
      </c>
      <c r="AE81" s="274" t="s">
        <v>302</v>
      </c>
      <c r="AF81" s="274" t="s">
        <v>760</v>
      </c>
      <c r="AG81" s="343">
        <f t="shared" ref="AG81:AG99" si="374">IF(R81="No_existen",5*$AG$8,AH81*$AG$8)</f>
        <v>0.1</v>
      </c>
      <c r="AH81" s="345">
        <f t="shared" ref="AH81:AH99" si="375">ROUND(AVERAGEIF(AI81:AI83,"&gt;0"),0)</f>
        <v>1</v>
      </c>
      <c r="AI81" s="272">
        <f t="shared" si="344"/>
        <v>1</v>
      </c>
      <c r="AJ81" s="274" t="s">
        <v>299</v>
      </c>
      <c r="AK81" s="274" t="s">
        <v>306</v>
      </c>
      <c r="AL81" s="343">
        <f t="shared" ref="AL81:AL99" si="376">IF(R81="No_existen",5*$AL$8,AM81*$AL$8)</f>
        <v>0.1</v>
      </c>
      <c r="AM81" s="345">
        <f>ROUND(AVERAGEIF(AN81:AN83,"&gt;0"),0)</f>
        <v>1</v>
      </c>
      <c r="AN81" s="272">
        <f t="shared" si="345"/>
        <v>1</v>
      </c>
      <c r="AO81" s="274" t="s">
        <v>496</v>
      </c>
      <c r="AP81" s="345">
        <f t="shared" ref="AP81:AP84" si="377">ROUND(AVERAGE(T81,AC81,AH81,AM81),0)</f>
        <v>1</v>
      </c>
      <c r="AQ81" s="360" t="str">
        <f>IF(AP81&lt;1.5,"FUERTE",IF(AND(AP81&gt;=1.5,AP81&lt;2.5),"ACEPTABLE",IF(AP81&gt;=5,"INEXISTENTE","DÉBIL")))</f>
        <v>FUERTE</v>
      </c>
      <c r="AR81" s="356">
        <f t="shared" ref="AR81:AR99" si="378">IF(Q81=0,0,ROUND((Q81*AP81),0))</f>
        <v>6</v>
      </c>
      <c r="AS81" s="358" t="str">
        <f t="shared" ref="AS81:AS99" si="379">IF(AR81&gt;=36,"GRAVE", IF(AR81&lt;=10, "LEVE", "MODERADO"))</f>
        <v>LEVE</v>
      </c>
      <c r="AT81" s="347" t="s">
        <v>840</v>
      </c>
      <c r="AU81" s="353">
        <v>15728</v>
      </c>
      <c r="AV81" s="49" t="s">
        <v>84</v>
      </c>
      <c r="AW81" s="49"/>
      <c r="AX81" s="97"/>
      <c r="AY81" s="293"/>
      <c r="AZ81" s="48"/>
      <c r="BA81" s="48"/>
      <c r="BB81" s="48"/>
    </row>
    <row r="82" spans="1:54" ht="75" customHeight="1" x14ac:dyDescent="0.2">
      <c r="A82" s="384"/>
      <c r="B82" s="386"/>
      <c r="C82" s="380"/>
      <c r="D82" s="382"/>
      <c r="E82" s="380"/>
      <c r="F82" s="278" t="s">
        <v>263</v>
      </c>
      <c r="G82" s="278" t="s">
        <v>35</v>
      </c>
      <c r="H82" s="76" t="s">
        <v>756</v>
      </c>
      <c r="I82" s="374"/>
      <c r="J82" s="369"/>
      <c r="K82" s="369"/>
      <c r="L82" s="378"/>
      <c r="M82" s="366"/>
      <c r="N82" s="364"/>
      <c r="O82" s="366"/>
      <c r="P82" s="364"/>
      <c r="Q82" s="364"/>
      <c r="R82" s="151" t="s">
        <v>322</v>
      </c>
      <c r="S82" s="152">
        <f t="shared" si="341"/>
        <v>1</v>
      </c>
      <c r="T82" s="345"/>
      <c r="U82" s="345"/>
      <c r="V82" s="274" t="s">
        <v>759</v>
      </c>
      <c r="W82" s="362"/>
      <c r="X82" s="343"/>
      <c r="Y82" s="273">
        <f t="shared" si="342"/>
        <v>2</v>
      </c>
      <c r="Z82" s="274" t="s">
        <v>326</v>
      </c>
      <c r="AA82" s="274"/>
      <c r="AB82" s="343"/>
      <c r="AC82" s="345"/>
      <c r="AD82" s="272">
        <f t="shared" si="343"/>
        <v>1</v>
      </c>
      <c r="AE82" s="274" t="s">
        <v>302</v>
      </c>
      <c r="AF82" s="274" t="s">
        <v>760</v>
      </c>
      <c r="AG82" s="343"/>
      <c r="AH82" s="345"/>
      <c r="AI82" s="272">
        <f t="shared" si="344"/>
        <v>1</v>
      </c>
      <c r="AJ82" s="274" t="s">
        <v>299</v>
      </c>
      <c r="AK82" s="274" t="s">
        <v>307</v>
      </c>
      <c r="AL82" s="343"/>
      <c r="AM82" s="345"/>
      <c r="AN82" s="272">
        <f t="shared" si="345"/>
        <v>1</v>
      </c>
      <c r="AO82" s="274" t="s">
        <v>496</v>
      </c>
      <c r="AP82" s="345"/>
      <c r="AQ82" s="360"/>
      <c r="AR82" s="356"/>
      <c r="AS82" s="358"/>
      <c r="AT82" s="348"/>
      <c r="AU82" s="348"/>
      <c r="AV82" s="49" t="s">
        <v>84</v>
      </c>
      <c r="AW82" s="49"/>
      <c r="AX82" s="97"/>
      <c r="AY82" s="293"/>
      <c r="AZ82" s="48"/>
      <c r="BA82" s="48"/>
      <c r="BB82" s="48"/>
    </row>
    <row r="83" spans="1:54" ht="75" customHeight="1" x14ac:dyDescent="0.2">
      <c r="A83" s="384"/>
      <c r="B83" s="386"/>
      <c r="C83" s="380"/>
      <c r="D83" s="382"/>
      <c r="E83" s="380"/>
      <c r="F83" s="278" t="s">
        <v>263</v>
      </c>
      <c r="G83" s="278" t="s">
        <v>35</v>
      </c>
      <c r="H83" s="76" t="s">
        <v>757</v>
      </c>
      <c r="I83" s="374"/>
      <c r="J83" s="370"/>
      <c r="K83" s="370"/>
      <c r="L83" s="379"/>
      <c r="M83" s="366"/>
      <c r="N83" s="364"/>
      <c r="O83" s="366"/>
      <c r="P83" s="364"/>
      <c r="Q83" s="364"/>
      <c r="R83" s="151"/>
      <c r="S83" s="152">
        <f t="shared" si="341"/>
        <v>0</v>
      </c>
      <c r="T83" s="345"/>
      <c r="U83" s="345"/>
      <c r="V83" s="274"/>
      <c r="W83" s="362"/>
      <c r="X83" s="343"/>
      <c r="Y83" s="273">
        <f t="shared" si="342"/>
        <v>0</v>
      </c>
      <c r="Z83" s="274"/>
      <c r="AA83" s="274"/>
      <c r="AB83" s="343"/>
      <c r="AC83" s="345"/>
      <c r="AD83" s="272">
        <f t="shared" si="343"/>
        <v>0</v>
      </c>
      <c r="AE83" s="274"/>
      <c r="AF83" s="274"/>
      <c r="AG83" s="343"/>
      <c r="AH83" s="345"/>
      <c r="AI83" s="272">
        <f t="shared" si="344"/>
        <v>0</v>
      </c>
      <c r="AJ83" s="274"/>
      <c r="AK83" s="274"/>
      <c r="AL83" s="343"/>
      <c r="AM83" s="345"/>
      <c r="AN83" s="272">
        <f t="shared" si="345"/>
        <v>0</v>
      </c>
      <c r="AO83" s="274"/>
      <c r="AP83" s="345"/>
      <c r="AQ83" s="360"/>
      <c r="AR83" s="356"/>
      <c r="AS83" s="358"/>
      <c r="AT83" s="349"/>
      <c r="AU83" s="349"/>
      <c r="AV83" s="49"/>
      <c r="AW83" s="49"/>
      <c r="AX83" s="97"/>
      <c r="AY83" s="293"/>
      <c r="AZ83" s="48"/>
      <c r="BA83" s="48"/>
      <c r="BB83" s="48"/>
    </row>
    <row r="84" spans="1:54" ht="75" customHeight="1" x14ac:dyDescent="0.2">
      <c r="A84" s="384">
        <v>26</v>
      </c>
      <c r="B84" s="386" t="s">
        <v>151</v>
      </c>
      <c r="C84" s="380" t="s">
        <v>475</v>
      </c>
      <c r="D84" s="382" t="str">
        <f t="shared" si="364"/>
        <v>Fomentar  y fortalecer la Creación, Gestión y transferencia del conocimiento.</v>
      </c>
      <c r="E84" s="380" t="s">
        <v>479</v>
      </c>
      <c r="F84" s="278" t="s">
        <v>263</v>
      </c>
      <c r="G84" s="251" t="s">
        <v>37</v>
      </c>
      <c r="H84" s="252" t="s">
        <v>761</v>
      </c>
      <c r="I84" s="372" t="s">
        <v>102</v>
      </c>
      <c r="J84" s="371" t="s">
        <v>762</v>
      </c>
      <c r="K84" s="372" t="s">
        <v>763</v>
      </c>
      <c r="L84" s="372" t="s">
        <v>764</v>
      </c>
      <c r="M84" s="366" t="s">
        <v>121</v>
      </c>
      <c r="N84" s="364">
        <f t="shared" si="365"/>
        <v>1</v>
      </c>
      <c r="O84" s="366" t="s">
        <v>133</v>
      </c>
      <c r="P84" s="364">
        <f t="shared" si="366"/>
        <v>5</v>
      </c>
      <c r="Q84" s="364">
        <f t="shared" si="367"/>
        <v>5</v>
      </c>
      <c r="R84" s="151" t="s">
        <v>322</v>
      </c>
      <c r="S84" s="152">
        <f t="shared" si="341"/>
        <v>1</v>
      </c>
      <c r="T84" s="345">
        <f t="shared" si="368"/>
        <v>2</v>
      </c>
      <c r="U84" s="345">
        <f t="shared" si="369"/>
        <v>1.2</v>
      </c>
      <c r="V84" s="274" t="s">
        <v>767</v>
      </c>
      <c r="W84" s="362">
        <f t="shared" si="370"/>
        <v>0.2</v>
      </c>
      <c r="X84" s="343">
        <f t="shared" si="371"/>
        <v>4</v>
      </c>
      <c r="Y84" s="273">
        <f t="shared" si="342"/>
        <v>4</v>
      </c>
      <c r="Z84" s="274" t="s">
        <v>325</v>
      </c>
      <c r="AA84" s="274"/>
      <c r="AB84" s="343">
        <f t="shared" si="372"/>
        <v>0.15</v>
      </c>
      <c r="AC84" s="345">
        <f t="shared" si="373"/>
        <v>1</v>
      </c>
      <c r="AD84" s="272">
        <f t="shared" si="343"/>
        <v>1</v>
      </c>
      <c r="AE84" s="274" t="s">
        <v>302</v>
      </c>
      <c r="AF84" s="274" t="s">
        <v>780</v>
      </c>
      <c r="AG84" s="343">
        <f t="shared" si="374"/>
        <v>0.2</v>
      </c>
      <c r="AH84" s="345">
        <f t="shared" si="375"/>
        <v>2</v>
      </c>
      <c r="AI84" s="272">
        <f t="shared" si="344"/>
        <v>4</v>
      </c>
      <c r="AJ84" s="274" t="s">
        <v>303</v>
      </c>
      <c r="AK84" s="274" t="s">
        <v>306</v>
      </c>
      <c r="AL84" s="343">
        <f t="shared" si="376"/>
        <v>0.1</v>
      </c>
      <c r="AM84" s="345">
        <f>ROUND(AVERAGEIF(AN84:AN86,"&gt;0"),0)</f>
        <v>1</v>
      </c>
      <c r="AN84" s="272">
        <f t="shared" si="345"/>
        <v>1</v>
      </c>
      <c r="AO84" s="274" t="s">
        <v>496</v>
      </c>
      <c r="AP84" s="345">
        <f t="shared" si="377"/>
        <v>2</v>
      </c>
      <c r="AQ84" s="360" t="str">
        <f>IF(AP84&lt;1.5,"FUERTE",IF(AND(AP84&gt;=1.5,AP84&lt;2.5),"ACEPTABLE",IF(AP84&gt;=5,"INEXISTENTE","DÉBIL")))</f>
        <v>ACEPTABLE</v>
      </c>
      <c r="AR84" s="356">
        <f t="shared" si="378"/>
        <v>10</v>
      </c>
      <c r="AS84" s="358" t="str">
        <f t="shared" si="379"/>
        <v>LEVE</v>
      </c>
      <c r="AT84" s="350" t="s">
        <v>783</v>
      </c>
      <c r="AU84" s="354">
        <v>0.1</v>
      </c>
      <c r="AV84" s="49" t="s">
        <v>84</v>
      </c>
      <c r="AW84" s="49"/>
      <c r="AX84" s="97"/>
      <c r="AY84" s="293"/>
    </row>
    <row r="85" spans="1:54" ht="75" customHeight="1" x14ac:dyDescent="0.2">
      <c r="A85" s="384"/>
      <c r="B85" s="386"/>
      <c r="C85" s="380"/>
      <c r="D85" s="382"/>
      <c r="E85" s="380"/>
      <c r="F85" s="278" t="s">
        <v>263</v>
      </c>
      <c r="G85" s="251" t="s">
        <v>35</v>
      </c>
      <c r="H85" s="252" t="s">
        <v>765</v>
      </c>
      <c r="I85" s="372"/>
      <c r="J85" s="372"/>
      <c r="K85" s="372"/>
      <c r="L85" s="372"/>
      <c r="M85" s="366"/>
      <c r="N85" s="364"/>
      <c r="O85" s="366"/>
      <c r="P85" s="364"/>
      <c r="Q85" s="364"/>
      <c r="R85" s="151" t="s">
        <v>322</v>
      </c>
      <c r="S85" s="152">
        <f t="shared" si="341"/>
        <v>1</v>
      </c>
      <c r="T85" s="345"/>
      <c r="U85" s="345"/>
      <c r="V85" s="274" t="s">
        <v>768</v>
      </c>
      <c r="W85" s="362"/>
      <c r="X85" s="343"/>
      <c r="Y85" s="273">
        <f t="shared" si="342"/>
        <v>4</v>
      </c>
      <c r="Z85" s="274" t="s">
        <v>325</v>
      </c>
      <c r="AA85" s="274"/>
      <c r="AB85" s="343"/>
      <c r="AC85" s="345"/>
      <c r="AD85" s="272">
        <f t="shared" si="343"/>
        <v>1</v>
      </c>
      <c r="AE85" s="274" t="s">
        <v>302</v>
      </c>
      <c r="AF85" s="274" t="s">
        <v>781</v>
      </c>
      <c r="AG85" s="343"/>
      <c r="AH85" s="345"/>
      <c r="AI85" s="272">
        <f t="shared" si="344"/>
        <v>1</v>
      </c>
      <c r="AJ85" s="274" t="s">
        <v>299</v>
      </c>
      <c r="AK85" s="274" t="s">
        <v>312</v>
      </c>
      <c r="AL85" s="343"/>
      <c r="AM85" s="345"/>
      <c r="AN85" s="272">
        <f t="shared" si="345"/>
        <v>1</v>
      </c>
      <c r="AO85" s="274" t="s">
        <v>496</v>
      </c>
      <c r="AP85" s="345"/>
      <c r="AQ85" s="360"/>
      <c r="AR85" s="356"/>
      <c r="AS85" s="358"/>
      <c r="AT85" s="350"/>
      <c r="AU85" s="350"/>
      <c r="AV85" s="49" t="s">
        <v>84</v>
      </c>
      <c r="AW85" s="49"/>
      <c r="AX85" s="97"/>
      <c r="AY85" s="293"/>
    </row>
    <row r="86" spans="1:54" ht="75" customHeight="1" x14ac:dyDescent="0.2">
      <c r="A86" s="384"/>
      <c r="B86" s="386"/>
      <c r="C86" s="380"/>
      <c r="D86" s="382"/>
      <c r="E86" s="380"/>
      <c r="F86" s="278" t="s">
        <v>263</v>
      </c>
      <c r="G86" s="278" t="s">
        <v>227</v>
      </c>
      <c r="H86" s="76" t="s">
        <v>766</v>
      </c>
      <c r="I86" s="372"/>
      <c r="J86" s="372"/>
      <c r="K86" s="372"/>
      <c r="L86" s="372"/>
      <c r="M86" s="366"/>
      <c r="N86" s="364"/>
      <c r="O86" s="366"/>
      <c r="P86" s="364"/>
      <c r="Q86" s="364"/>
      <c r="R86" s="151" t="s">
        <v>399</v>
      </c>
      <c r="S86" s="152">
        <f t="shared" si="341"/>
        <v>4</v>
      </c>
      <c r="T86" s="345"/>
      <c r="U86" s="345"/>
      <c r="V86" s="274" t="s">
        <v>769</v>
      </c>
      <c r="W86" s="362"/>
      <c r="X86" s="343"/>
      <c r="Y86" s="273">
        <f t="shared" si="342"/>
        <v>4</v>
      </c>
      <c r="Z86" s="274" t="s">
        <v>325</v>
      </c>
      <c r="AA86" s="274"/>
      <c r="AB86" s="343"/>
      <c r="AC86" s="345"/>
      <c r="AD86" s="272">
        <f t="shared" si="343"/>
        <v>1</v>
      </c>
      <c r="AE86" s="274" t="s">
        <v>302</v>
      </c>
      <c r="AF86" s="274" t="s">
        <v>782</v>
      </c>
      <c r="AG86" s="343"/>
      <c r="AH86" s="345"/>
      <c r="AI86" s="272">
        <f t="shared" si="344"/>
        <v>1</v>
      </c>
      <c r="AJ86" s="274" t="s">
        <v>299</v>
      </c>
      <c r="AK86" s="274" t="s">
        <v>312</v>
      </c>
      <c r="AL86" s="343"/>
      <c r="AM86" s="345"/>
      <c r="AN86" s="272">
        <f t="shared" si="345"/>
        <v>1</v>
      </c>
      <c r="AO86" s="274" t="s">
        <v>496</v>
      </c>
      <c r="AP86" s="345"/>
      <c r="AQ86" s="360"/>
      <c r="AR86" s="356"/>
      <c r="AS86" s="358"/>
      <c r="AT86" s="350"/>
      <c r="AU86" s="350"/>
      <c r="AV86" s="49" t="s">
        <v>84</v>
      </c>
      <c r="AW86" s="49"/>
      <c r="AX86" s="97"/>
      <c r="AY86" s="293"/>
    </row>
    <row r="87" spans="1:54" ht="75" customHeight="1" x14ac:dyDescent="0.2">
      <c r="A87" s="384">
        <v>27</v>
      </c>
      <c r="B87" s="386" t="s">
        <v>151</v>
      </c>
      <c r="C87" s="380" t="s">
        <v>475</v>
      </c>
      <c r="D87" s="382" t="str">
        <f t="shared" si="364"/>
        <v>Fomentar  y fortalecer la Creación, Gestión y transferencia del conocimiento.</v>
      </c>
      <c r="E87" s="380" t="s">
        <v>479</v>
      </c>
      <c r="F87" s="278" t="s">
        <v>264</v>
      </c>
      <c r="G87" s="278" t="s">
        <v>39</v>
      </c>
      <c r="H87" s="76" t="s">
        <v>789</v>
      </c>
      <c r="I87" s="374" t="s">
        <v>102</v>
      </c>
      <c r="J87" s="373" t="s">
        <v>784</v>
      </c>
      <c r="K87" s="374" t="s">
        <v>792</v>
      </c>
      <c r="L87" s="374" t="s">
        <v>793</v>
      </c>
      <c r="M87" s="366" t="s">
        <v>99</v>
      </c>
      <c r="N87" s="364">
        <f t="shared" si="365"/>
        <v>3</v>
      </c>
      <c r="O87" s="366" t="s">
        <v>133</v>
      </c>
      <c r="P87" s="364">
        <f t="shared" si="366"/>
        <v>5</v>
      </c>
      <c r="Q87" s="364">
        <f t="shared" si="367"/>
        <v>15</v>
      </c>
      <c r="R87" s="151" t="s">
        <v>322</v>
      </c>
      <c r="S87" s="152">
        <f t="shared" si="341"/>
        <v>1</v>
      </c>
      <c r="T87" s="345">
        <f t="shared" si="368"/>
        <v>1</v>
      </c>
      <c r="U87" s="345">
        <f t="shared" si="369"/>
        <v>0.6</v>
      </c>
      <c r="V87" s="289" t="s">
        <v>794</v>
      </c>
      <c r="W87" s="362">
        <f t="shared" ref="W87" si="380">IF(R87="No_existen",5*$W$8,X87*$W$8)</f>
        <v>0.2</v>
      </c>
      <c r="X87" s="343">
        <f t="shared" si="371"/>
        <v>4</v>
      </c>
      <c r="Y87" s="273">
        <f t="shared" si="342"/>
        <v>4</v>
      </c>
      <c r="Z87" s="274" t="s">
        <v>325</v>
      </c>
      <c r="AA87" s="274"/>
      <c r="AB87" s="343">
        <f t="shared" ref="AB87:AB90" si="381">IF(R87="No_existen",5*$AB$8,AC87*$AB$8)</f>
        <v>0.15</v>
      </c>
      <c r="AC87" s="345">
        <f t="shared" si="373"/>
        <v>1</v>
      </c>
      <c r="AD87" s="272">
        <f t="shared" si="343"/>
        <v>1</v>
      </c>
      <c r="AE87" s="274" t="s">
        <v>302</v>
      </c>
      <c r="AF87" s="274" t="s">
        <v>797</v>
      </c>
      <c r="AG87" s="343">
        <f t="shared" si="374"/>
        <v>0.1</v>
      </c>
      <c r="AH87" s="345">
        <f t="shared" si="375"/>
        <v>1</v>
      </c>
      <c r="AI87" s="272">
        <f t="shared" si="344"/>
        <v>1</v>
      </c>
      <c r="AJ87" s="274" t="s">
        <v>299</v>
      </c>
      <c r="AK87" s="274" t="s">
        <v>306</v>
      </c>
      <c r="AL87" s="343">
        <f t="shared" si="376"/>
        <v>0.2</v>
      </c>
      <c r="AM87" s="345">
        <f>ROUND(AVERAGEIF(AN87:AN89,"&gt;0"),0)</f>
        <v>2</v>
      </c>
      <c r="AN87" s="272">
        <f t="shared" si="345"/>
        <v>1</v>
      </c>
      <c r="AO87" s="274" t="s">
        <v>496</v>
      </c>
      <c r="AP87" s="345">
        <f t="shared" ref="AP87:AP90" si="382">ROUND(AVERAGE(T87,AC87,AH87,AM87),0)</f>
        <v>1</v>
      </c>
      <c r="AQ87" s="360" t="str">
        <f>IF(AP87&lt;1.5,"FUERTE",IF(AND(AP87&gt;=1.5,AP87&lt;2.5),"ACEPTABLE",IF(AP87&gt;=5,"INEXISTENTE","DÉBIL")))</f>
        <v>FUERTE</v>
      </c>
      <c r="AR87" s="356">
        <f t="shared" si="378"/>
        <v>15</v>
      </c>
      <c r="AS87" s="358" t="str">
        <f t="shared" si="379"/>
        <v>MODERADO</v>
      </c>
      <c r="AT87" s="351" t="s">
        <v>798</v>
      </c>
      <c r="AU87" s="351" t="s">
        <v>799</v>
      </c>
      <c r="AV87" s="49" t="s">
        <v>85</v>
      </c>
      <c r="AW87" s="49" t="s">
        <v>800</v>
      </c>
      <c r="AX87" s="97">
        <v>44195</v>
      </c>
      <c r="AY87" s="293"/>
    </row>
    <row r="88" spans="1:54" ht="75" customHeight="1" x14ac:dyDescent="0.2">
      <c r="A88" s="384"/>
      <c r="B88" s="386"/>
      <c r="C88" s="380"/>
      <c r="D88" s="382"/>
      <c r="E88" s="380"/>
      <c r="F88" s="278" t="s">
        <v>264</v>
      </c>
      <c r="G88" s="278" t="s">
        <v>265</v>
      </c>
      <c r="H88" s="76" t="s">
        <v>790</v>
      </c>
      <c r="I88" s="374"/>
      <c r="J88" s="374"/>
      <c r="K88" s="374"/>
      <c r="L88" s="374"/>
      <c r="M88" s="366"/>
      <c r="N88" s="364"/>
      <c r="O88" s="366"/>
      <c r="P88" s="364"/>
      <c r="Q88" s="364"/>
      <c r="R88" s="151" t="s">
        <v>322</v>
      </c>
      <c r="S88" s="152">
        <f t="shared" si="341"/>
        <v>1</v>
      </c>
      <c r="T88" s="345"/>
      <c r="U88" s="345"/>
      <c r="V88" s="289" t="s">
        <v>795</v>
      </c>
      <c r="W88" s="362"/>
      <c r="X88" s="343"/>
      <c r="Y88" s="273">
        <f t="shared" si="342"/>
        <v>4</v>
      </c>
      <c r="Z88" s="274" t="s">
        <v>325</v>
      </c>
      <c r="AA88" s="274"/>
      <c r="AB88" s="343"/>
      <c r="AC88" s="345"/>
      <c r="AD88" s="272">
        <f t="shared" si="343"/>
        <v>1</v>
      </c>
      <c r="AE88" s="274" t="s">
        <v>302</v>
      </c>
      <c r="AF88" s="274" t="s">
        <v>797</v>
      </c>
      <c r="AG88" s="343"/>
      <c r="AH88" s="345"/>
      <c r="AI88" s="272">
        <f t="shared" si="344"/>
        <v>1</v>
      </c>
      <c r="AJ88" s="274" t="s">
        <v>299</v>
      </c>
      <c r="AK88" s="274" t="s">
        <v>307</v>
      </c>
      <c r="AL88" s="343"/>
      <c r="AM88" s="345"/>
      <c r="AN88" s="272">
        <f t="shared" si="345"/>
        <v>1</v>
      </c>
      <c r="AO88" s="274" t="s">
        <v>496</v>
      </c>
      <c r="AP88" s="345"/>
      <c r="AQ88" s="360"/>
      <c r="AR88" s="356"/>
      <c r="AS88" s="358"/>
      <c r="AT88" s="351"/>
      <c r="AU88" s="351"/>
      <c r="AV88" s="49"/>
      <c r="AW88" s="49"/>
      <c r="AX88" s="97"/>
      <c r="AY88" s="293"/>
    </row>
    <row r="89" spans="1:54" ht="75" customHeight="1" x14ac:dyDescent="0.2">
      <c r="A89" s="384"/>
      <c r="B89" s="386"/>
      <c r="C89" s="380"/>
      <c r="D89" s="382"/>
      <c r="E89" s="380"/>
      <c r="F89" s="278" t="s">
        <v>263</v>
      </c>
      <c r="G89" s="278" t="s">
        <v>35</v>
      </c>
      <c r="H89" s="76" t="s">
        <v>791</v>
      </c>
      <c r="I89" s="374"/>
      <c r="J89" s="374"/>
      <c r="K89" s="374"/>
      <c r="L89" s="374"/>
      <c r="M89" s="366"/>
      <c r="N89" s="364"/>
      <c r="O89" s="366"/>
      <c r="P89" s="364"/>
      <c r="Q89" s="364"/>
      <c r="R89" s="151" t="s">
        <v>322</v>
      </c>
      <c r="S89" s="152">
        <f t="shared" si="341"/>
        <v>1</v>
      </c>
      <c r="T89" s="345"/>
      <c r="U89" s="345"/>
      <c r="V89" s="289" t="s">
        <v>796</v>
      </c>
      <c r="W89" s="362"/>
      <c r="X89" s="343"/>
      <c r="Y89" s="273">
        <f t="shared" si="342"/>
        <v>4</v>
      </c>
      <c r="Z89" s="274" t="s">
        <v>325</v>
      </c>
      <c r="AA89" s="274"/>
      <c r="AB89" s="343"/>
      <c r="AC89" s="345"/>
      <c r="AD89" s="272">
        <f t="shared" si="343"/>
        <v>1</v>
      </c>
      <c r="AE89" s="274" t="s">
        <v>302</v>
      </c>
      <c r="AF89" s="274" t="s">
        <v>797</v>
      </c>
      <c r="AG89" s="343"/>
      <c r="AH89" s="345"/>
      <c r="AI89" s="272">
        <f t="shared" si="344"/>
        <v>1</v>
      </c>
      <c r="AJ89" s="274" t="s">
        <v>299</v>
      </c>
      <c r="AK89" s="274" t="s">
        <v>313</v>
      </c>
      <c r="AL89" s="343"/>
      <c r="AM89" s="345"/>
      <c r="AN89" s="272">
        <f t="shared" si="345"/>
        <v>4</v>
      </c>
      <c r="AO89" s="274" t="s">
        <v>637</v>
      </c>
      <c r="AP89" s="345"/>
      <c r="AQ89" s="360"/>
      <c r="AR89" s="356"/>
      <c r="AS89" s="358"/>
      <c r="AT89" s="351"/>
      <c r="AU89" s="351"/>
      <c r="AV89" s="49"/>
      <c r="AW89" s="49"/>
      <c r="AX89" s="97"/>
      <c r="AY89" s="293"/>
    </row>
    <row r="90" spans="1:54" ht="75" customHeight="1" x14ac:dyDescent="0.2">
      <c r="A90" s="384">
        <v>28</v>
      </c>
      <c r="B90" s="386" t="s">
        <v>151</v>
      </c>
      <c r="C90" s="380" t="s">
        <v>476</v>
      </c>
      <c r="D90" s="382" t="str">
        <f t="shared" si="364"/>
        <v>Fortalecer la gestión del contexto para lograr mayor impacto y visibilidad regional, nacional e internacional.</v>
      </c>
      <c r="E90" s="380" t="s">
        <v>260</v>
      </c>
      <c r="F90" s="278" t="s">
        <v>263</v>
      </c>
      <c r="G90" s="278" t="s">
        <v>37</v>
      </c>
      <c r="H90" s="76" t="s">
        <v>801</v>
      </c>
      <c r="I90" s="374" t="s">
        <v>102</v>
      </c>
      <c r="J90" s="373" t="s">
        <v>785</v>
      </c>
      <c r="K90" s="374" t="s">
        <v>806</v>
      </c>
      <c r="L90" s="374" t="s">
        <v>807</v>
      </c>
      <c r="M90" s="366" t="s">
        <v>144</v>
      </c>
      <c r="N90" s="364">
        <f t="shared" si="365"/>
        <v>2</v>
      </c>
      <c r="O90" s="366" t="s">
        <v>134</v>
      </c>
      <c r="P90" s="364">
        <f t="shared" si="366"/>
        <v>3</v>
      </c>
      <c r="Q90" s="364">
        <f t="shared" si="367"/>
        <v>6</v>
      </c>
      <c r="R90" s="151" t="s">
        <v>322</v>
      </c>
      <c r="S90" s="152">
        <f t="shared" si="341"/>
        <v>1</v>
      </c>
      <c r="T90" s="345">
        <f t="shared" si="368"/>
        <v>1</v>
      </c>
      <c r="U90" s="345">
        <f t="shared" si="369"/>
        <v>0.6</v>
      </c>
      <c r="V90" s="274" t="s">
        <v>810</v>
      </c>
      <c r="W90" s="362">
        <f t="shared" ref="W90:W93" si="383">IF(R90="No_existen",5*$W$8,X90*$W$8)</f>
        <v>0.2</v>
      </c>
      <c r="X90" s="343">
        <f t="shared" si="371"/>
        <v>4</v>
      </c>
      <c r="Y90" s="273">
        <f t="shared" si="342"/>
        <v>4</v>
      </c>
      <c r="Z90" s="274" t="s">
        <v>325</v>
      </c>
      <c r="AA90" s="274"/>
      <c r="AB90" s="343">
        <f t="shared" si="381"/>
        <v>0.15</v>
      </c>
      <c r="AC90" s="345">
        <f t="shared" si="373"/>
        <v>1</v>
      </c>
      <c r="AD90" s="272">
        <f t="shared" si="343"/>
        <v>1</v>
      </c>
      <c r="AE90" s="274" t="s">
        <v>302</v>
      </c>
      <c r="AF90" s="274" t="s">
        <v>811</v>
      </c>
      <c r="AG90" s="343">
        <f t="shared" si="374"/>
        <v>0.1</v>
      </c>
      <c r="AH90" s="345">
        <f t="shared" si="375"/>
        <v>1</v>
      </c>
      <c r="AI90" s="272">
        <f t="shared" si="344"/>
        <v>1</v>
      </c>
      <c r="AJ90" s="274" t="s">
        <v>299</v>
      </c>
      <c r="AK90" s="274" t="s">
        <v>484</v>
      </c>
      <c r="AL90" s="343">
        <f t="shared" si="376"/>
        <v>0.1</v>
      </c>
      <c r="AM90" s="345">
        <f>ROUND(AVERAGEIF(AN90:AN92,"&gt;0"),0)</f>
        <v>1</v>
      </c>
      <c r="AN90" s="272">
        <f t="shared" si="345"/>
        <v>1</v>
      </c>
      <c r="AO90" s="274" t="s">
        <v>496</v>
      </c>
      <c r="AP90" s="345">
        <f t="shared" si="382"/>
        <v>1</v>
      </c>
      <c r="AQ90" s="360" t="str">
        <f>IF(AP90&lt;1.5,"FUERTE",IF(AND(AP90&gt;=1.5,AP90&lt;2.5),"ACEPTABLE",IF(AP90&gt;=5,"INEXISTENTE","DÉBIL")))</f>
        <v>FUERTE</v>
      </c>
      <c r="AR90" s="356">
        <f t="shared" si="378"/>
        <v>6</v>
      </c>
      <c r="AS90" s="358" t="str">
        <f t="shared" si="379"/>
        <v>LEVE</v>
      </c>
      <c r="AT90" s="351" t="s">
        <v>812</v>
      </c>
      <c r="AU90" s="355">
        <v>0.9</v>
      </c>
      <c r="AV90" s="49" t="s">
        <v>84</v>
      </c>
      <c r="AW90" s="49"/>
      <c r="AX90" s="97"/>
      <c r="AY90" s="293"/>
    </row>
    <row r="91" spans="1:54" ht="75" customHeight="1" x14ac:dyDescent="0.2">
      <c r="A91" s="384"/>
      <c r="B91" s="386"/>
      <c r="C91" s="380"/>
      <c r="D91" s="382"/>
      <c r="E91" s="380"/>
      <c r="F91" s="278" t="s">
        <v>263</v>
      </c>
      <c r="G91" s="278" t="s">
        <v>37</v>
      </c>
      <c r="H91" s="76" t="s">
        <v>802</v>
      </c>
      <c r="I91" s="374"/>
      <c r="J91" s="374"/>
      <c r="K91" s="374"/>
      <c r="L91" s="374"/>
      <c r="M91" s="366"/>
      <c r="N91" s="364"/>
      <c r="O91" s="366"/>
      <c r="P91" s="364"/>
      <c r="Q91" s="364"/>
      <c r="R91" s="151"/>
      <c r="S91" s="152">
        <f t="shared" si="341"/>
        <v>0</v>
      </c>
      <c r="T91" s="345"/>
      <c r="U91" s="345"/>
      <c r="V91" s="274"/>
      <c r="W91" s="362"/>
      <c r="X91" s="343"/>
      <c r="Y91" s="273">
        <f t="shared" si="342"/>
        <v>0</v>
      </c>
      <c r="Z91" s="274"/>
      <c r="AA91" s="274"/>
      <c r="AB91" s="343"/>
      <c r="AC91" s="345"/>
      <c r="AD91" s="272">
        <f t="shared" si="343"/>
        <v>0</v>
      </c>
      <c r="AE91" s="274"/>
      <c r="AF91" s="274"/>
      <c r="AG91" s="343"/>
      <c r="AH91" s="345"/>
      <c r="AI91" s="272">
        <f t="shared" si="344"/>
        <v>0</v>
      </c>
      <c r="AJ91" s="274"/>
      <c r="AK91" s="274"/>
      <c r="AL91" s="343"/>
      <c r="AM91" s="345"/>
      <c r="AN91" s="272">
        <f t="shared" si="345"/>
        <v>0</v>
      </c>
      <c r="AO91" s="274"/>
      <c r="AP91" s="345"/>
      <c r="AQ91" s="360"/>
      <c r="AR91" s="356"/>
      <c r="AS91" s="358"/>
      <c r="AT91" s="351"/>
      <c r="AU91" s="351"/>
      <c r="AV91" s="49"/>
      <c r="AW91" s="49"/>
      <c r="AX91" s="97"/>
      <c r="AY91" s="293"/>
    </row>
    <row r="92" spans="1:54" ht="75" customHeight="1" x14ac:dyDescent="0.2">
      <c r="A92" s="384"/>
      <c r="B92" s="386"/>
      <c r="C92" s="380"/>
      <c r="D92" s="382"/>
      <c r="E92" s="380"/>
      <c r="F92" s="278" t="s">
        <v>264</v>
      </c>
      <c r="G92" s="278" t="s">
        <v>37</v>
      </c>
      <c r="H92" s="76" t="s">
        <v>803</v>
      </c>
      <c r="I92" s="374"/>
      <c r="J92" s="374"/>
      <c r="K92" s="374"/>
      <c r="L92" s="374"/>
      <c r="M92" s="366"/>
      <c r="N92" s="364"/>
      <c r="O92" s="366"/>
      <c r="P92" s="364"/>
      <c r="Q92" s="364"/>
      <c r="R92" s="151"/>
      <c r="S92" s="152">
        <f t="shared" si="341"/>
        <v>0</v>
      </c>
      <c r="T92" s="345"/>
      <c r="U92" s="345"/>
      <c r="V92" s="274"/>
      <c r="W92" s="362"/>
      <c r="X92" s="343"/>
      <c r="Y92" s="273">
        <f t="shared" si="342"/>
        <v>0</v>
      </c>
      <c r="Z92" s="274"/>
      <c r="AA92" s="274"/>
      <c r="AB92" s="343"/>
      <c r="AC92" s="345"/>
      <c r="AD92" s="272">
        <f t="shared" si="343"/>
        <v>0</v>
      </c>
      <c r="AE92" s="274"/>
      <c r="AF92" s="274"/>
      <c r="AG92" s="343"/>
      <c r="AH92" s="345"/>
      <c r="AI92" s="272">
        <f t="shared" si="344"/>
        <v>0</v>
      </c>
      <c r="AJ92" s="274"/>
      <c r="AK92" s="274"/>
      <c r="AL92" s="343"/>
      <c r="AM92" s="345"/>
      <c r="AN92" s="272">
        <f t="shared" si="345"/>
        <v>0</v>
      </c>
      <c r="AO92" s="274"/>
      <c r="AP92" s="345"/>
      <c r="AQ92" s="360"/>
      <c r="AR92" s="356"/>
      <c r="AS92" s="358"/>
      <c r="AT92" s="351"/>
      <c r="AU92" s="351"/>
      <c r="AV92" s="49"/>
      <c r="AW92" s="49"/>
      <c r="AX92" s="97"/>
      <c r="AY92" s="293"/>
    </row>
    <row r="93" spans="1:54" ht="85.15" customHeight="1" x14ac:dyDescent="0.2">
      <c r="A93" s="384">
        <v>29</v>
      </c>
      <c r="B93" s="386" t="s">
        <v>151</v>
      </c>
      <c r="C93" s="380" t="s">
        <v>476</v>
      </c>
      <c r="D93" s="382" t="str">
        <f t="shared" si="364"/>
        <v>Fortalecer la gestión del contexto para lograr mayor impacto y visibilidad regional, nacional e internacional.</v>
      </c>
      <c r="E93" s="380" t="s">
        <v>260</v>
      </c>
      <c r="F93" s="278" t="s">
        <v>264</v>
      </c>
      <c r="G93" s="278" t="s">
        <v>804</v>
      </c>
      <c r="H93" s="76" t="s">
        <v>805</v>
      </c>
      <c r="I93" s="374" t="s">
        <v>109</v>
      </c>
      <c r="J93" s="373" t="s">
        <v>786</v>
      </c>
      <c r="K93" s="374" t="s">
        <v>808</v>
      </c>
      <c r="L93" s="374" t="s">
        <v>809</v>
      </c>
      <c r="M93" s="366" t="s">
        <v>142</v>
      </c>
      <c r="N93" s="364">
        <f t="shared" si="365"/>
        <v>5</v>
      </c>
      <c r="O93" s="366" t="s">
        <v>133</v>
      </c>
      <c r="P93" s="364">
        <f t="shared" si="366"/>
        <v>5</v>
      </c>
      <c r="Q93" s="364">
        <f t="shared" si="367"/>
        <v>25</v>
      </c>
      <c r="R93" s="151" t="s">
        <v>322</v>
      </c>
      <c r="S93" s="152">
        <f t="shared" si="341"/>
        <v>1</v>
      </c>
      <c r="T93" s="345">
        <f t="shared" si="368"/>
        <v>1</v>
      </c>
      <c r="U93" s="345">
        <f t="shared" si="369"/>
        <v>0.6</v>
      </c>
      <c r="V93" s="274" t="s">
        <v>815</v>
      </c>
      <c r="W93" s="362">
        <f t="shared" si="383"/>
        <v>0.2</v>
      </c>
      <c r="X93" s="343">
        <f t="shared" si="371"/>
        <v>4</v>
      </c>
      <c r="Y93" s="273">
        <f t="shared" si="342"/>
        <v>4</v>
      </c>
      <c r="Z93" s="274" t="s">
        <v>325</v>
      </c>
      <c r="AA93" s="274"/>
      <c r="AB93" s="343">
        <f t="shared" ref="AB93:AB96" si="384">IF(R93="No_existen",5*$AB$8,AC93*$AB$8)</f>
        <v>0.15</v>
      </c>
      <c r="AC93" s="345">
        <f t="shared" si="373"/>
        <v>1</v>
      </c>
      <c r="AD93" s="272">
        <f t="shared" si="343"/>
        <v>1</v>
      </c>
      <c r="AE93" s="274" t="s">
        <v>302</v>
      </c>
      <c r="AF93" s="274" t="s">
        <v>818</v>
      </c>
      <c r="AG93" s="343">
        <f t="shared" si="374"/>
        <v>0.1</v>
      </c>
      <c r="AH93" s="345">
        <f t="shared" si="375"/>
        <v>1</v>
      </c>
      <c r="AI93" s="272">
        <f t="shared" si="344"/>
        <v>1</v>
      </c>
      <c r="AJ93" s="274" t="s">
        <v>299</v>
      </c>
      <c r="AK93" s="274" t="s">
        <v>484</v>
      </c>
      <c r="AL93" s="343">
        <f t="shared" si="376"/>
        <v>0.1</v>
      </c>
      <c r="AM93" s="345">
        <f>ROUND(AVERAGEIF(AN93:AN95,"&gt;0"),0)</f>
        <v>1</v>
      </c>
      <c r="AN93" s="272">
        <f t="shared" si="345"/>
        <v>1</v>
      </c>
      <c r="AO93" s="274" t="s">
        <v>496</v>
      </c>
      <c r="AP93" s="345">
        <f t="shared" ref="AP93:AP96" si="385">ROUND(AVERAGE(T93,AC93,AH93,AM93),0)</f>
        <v>1</v>
      </c>
      <c r="AQ93" s="360" t="str">
        <f>IF(AP93&lt;1.5,"FUERTE",IF(AND(AP93&gt;=1.5,AP93&lt;2.5),"ACEPTABLE",IF(AP93&gt;=5,"INEXISTENTE","DÉBIL")))</f>
        <v>FUERTE</v>
      </c>
      <c r="AR93" s="356">
        <f t="shared" si="378"/>
        <v>25</v>
      </c>
      <c r="AS93" s="358" t="str">
        <f t="shared" si="379"/>
        <v>MODERADO</v>
      </c>
      <c r="AT93" s="351" t="s">
        <v>813</v>
      </c>
      <c r="AU93" s="355">
        <v>0.9</v>
      </c>
      <c r="AV93" s="49" t="s">
        <v>85</v>
      </c>
      <c r="AW93" s="49" t="s">
        <v>814</v>
      </c>
      <c r="AX93" s="97">
        <v>44104</v>
      </c>
      <c r="AY93" s="293"/>
    </row>
    <row r="94" spans="1:54" ht="75" customHeight="1" x14ac:dyDescent="0.2">
      <c r="A94" s="384"/>
      <c r="B94" s="386"/>
      <c r="C94" s="380"/>
      <c r="D94" s="382"/>
      <c r="E94" s="380"/>
      <c r="F94" s="278"/>
      <c r="G94" s="278"/>
      <c r="H94" s="76"/>
      <c r="I94" s="374"/>
      <c r="J94" s="374"/>
      <c r="K94" s="374"/>
      <c r="L94" s="374"/>
      <c r="M94" s="366"/>
      <c r="N94" s="364"/>
      <c r="O94" s="366"/>
      <c r="P94" s="364"/>
      <c r="Q94" s="364"/>
      <c r="R94" s="151" t="s">
        <v>322</v>
      </c>
      <c r="S94" s="152">
        <f t="shared" si="341"/>
        <v>1</v>
      </c>
      <c r="T94" s="345"/>
      <c r="U94" s="345"/>
      <c r="V94" s="274" t="s">
        <v>816</v>
      </c>
      <c r="W94" s="362"/>
      <c r="X94" s="343"/>
      <c r="Y94" s="273">
        <f t="shared" si="342"/>
        <v>4</v>
      </c>
      <c r="Z94" s="274" t="s">
        <v>325</v>
      </c>
      <c r="AA94" s="274"/>
      <c r="AB94" s="343"/>
      <c r="AC94" s="345"/>
      <c r="AD94" s="272">
        <f t="shared" si="343"/>
        <v>1</v>
      </c>
      <c r="AE94" s="274" t="s">
        <v>302</v>
      </c>
      <c r="AF94" s="274" t="s">
        <v>811</v>
      </c>
      <c r="AG94" s="343"/>
      <c r="AH94" s="345"/>
      <c r="AI94" s="272">
        <f t="shared" si="344"/>
        <v>1</v>
      </c>
      <c r="AJ94" s="274" t="s">
        <v>299</v>
      </c>
      <c r="AK94" s="274" t="s">
        <v>307</v>
      </c>
      <c r="AL94" s="343"/>
      <c r="AM94" s="345"/>
      <c r="AN94" s="272">
        <f t="shared" si="345"/>
        <v>1</v>
      </c>
      <c r="AO94" s="274" t="s">
        <v>496</v>
      </c>
      <c r="AP94" s="345"/>
      <c r="AQ94" s="360"/>
      <c r="AR94" s="356"/>
      <c r="AS94" s="358"/>
      <c r="AT94" s="351"/>
      <c r="AU94" s="351"/>
      <c r="AV94" s="49"/>
      <c r="AW94" s="49"/>
      <c r="AX94" s="97"/>
      <c r="AY94" s="293"/>
    </row>
    <row r="95" spans="1:54" ht="117.6" customHeight="1" x14ac:dyDescent="0.2">
      <c r="A95" s="384"/>
      <c r="B95" s="386"/>
      <c r="C95" s="380"/>
      <c r="D95" s="382"/>
      <c r="E95" s="380"/>
      <c r="F95" s="278"/>
      <c r="G95" s="278"/>
      <c r="H95" s="76"/>
      <c r="I95" s="374"/>
      <c r="J95" s="374"/>
      <c r="K95" s="374"/>
      <c r="L95" s="374"/>
      <c r="M95" s="366"/>
      <c r="N95" s="364"/>
      <c r="O95" s="366"/>
      <c r="P95" s="364"/>
      <c r="Q95" s="364"/>
      <c r="R95" s="151" t="s">
        <v>322</v>
      </c>
      <c r="S95" s="152">
        <f t="shared" si="341"/>
        <v>1</v>
      </c>
      <c r="T95" s="345"/>
      <c r="U95" s="345"/>
      <c r="V95" s="274" t="s">
        <v>817</v>
      </c>
      <c r="W95" s="362"/>
      <c r="X95" s="343"/>
      <c r="Y95" s="273">
        <f t="shared" si="342"/>
        <v>4</v>
      </c>
      <c r="Z95" s="274" t="s">
        <v>325</v>
      </c>
      <c r="AA95" s="274"/>
      <c r="AB95" s="343"/>
      <c r="AC95" s="345"/>
      <c r="AD95" s="272">
        <f t="shared" si="343"/>
        <v>1</v>
      </c>
      <c r="AE95" s="274" t="s">
        <v>302</v>
      </c>
      <c r="AF95" s="274" t="s">
        <v>819</v>
      </c>
      <c r="AG95" s="343"/>
      <c r="AH95" s="345"/>
      <c r="AI95" s="272">
        <f t="shared" si="344"/>
        <v>1</v>
      </c>
      <c r="AJ95" s="274" t="s">
        <v>299</v>
      </c>
      <c r="AK95" s="274" t="s">
        <v>484</v>
      </c>
      <c r="AL95" s="343"/>
      <c r="AM95" s="345"/>
      <c r="AN95" s="272">
        <f t="shared" si="345"/>
        <v>1</v>
      </c>
      <c r="AO95" s="274" t="s">
        <v>496</v>
      </c>
      <c r="AP95" s="345"/>
      <c r="AQ95" s="360"/>
      <c r="AR95" s="356"/>
      <c r="AS95" s="358"/>
      <c r="AT95" s="351"/>
      <c r="AU95" s="351"/>
      <c r="AV95" s="49"/>
      <c r="AW95" s="49"/>
      <c r="AX95" s="97"/>
      <c r="AY95" s="293"/>
    </row>
    <row r="96" spans="1:54" ht="75" customHeight="1" x14ac:dyDescent="0.2">
      <c r="A96" s="384">
        <v>30</v>
      </c>
      <c r="B96" s="386" t="s">
        <v>151</v>
      </c>
      <c r="C96" s="380" t="s">
        <v>477</v>
      </c>
      <c r="D96" s="382" t="str">
        <f t="shared" si="364"/>
        <v>Administrar y gestionar los recursos físicos, ambientales, tecnológicos, humanos y financieros orientados al desarrollo y la sostenibilidad institucional.</v>
      </c>
      <c r="E96" s="380" t="s">
        <v>480</v>
      </c>
      <c r="F96" s="278" t="s">
        <v>264</v>
      </c>
      <c r="G96" s="278" t="s">
        <v>39</v>
      </c>
      <c r="H96" s="76" t="s">
        <v>618</v>
      </c>
      <c r="I96" s="374" t="s">
        <v>102</v>
      </c>
      <c r="J96" s="373" t="s">
        <v>787</v>
      </c>
      <c r="K96" s="374" t="s">
        <v>822</v>
      </c>
      <c r="L96" s="374" t="s">
        <v>823</v>
      </c>
      <c r="M96" s="366" t="s">
        <v>121</v>
      </c>
      <c r="N96" s="364">
        <f t="shared" si="365"/>
        <v>1</v>
      </c>
      <c r="O96" s="366" t="s">
        <v>137</v>
      </c>
      <c r="P96" s="364">
        <f t="shared" si="366"/>
        <v>4</v>
      </c>
      <c r="Q96" s="364">
        <f t="shared" si="367"/>
        <v>4</v>
      </c>
      <c r="R96" s="151" t="s">
        <v>322</v>
      </c>
      <c r="S96" s="152">
        <f t="shared" si="341"/>
        <v>1</v>
      </c>
      <c r="T96" s="345">
        <f t="shared" si="368"/>
        <v>1</v>
      </c>
      <c r="U96" s="345">
        <f t="shared" si="369"/>
        <v>0.6</v>
      </c>
      <c r="V96" s="274" t="s">
        <v>824</v>
      </c>
      <c r="W96" s="362">
        <f t="shared" ref="W96:W99" si="386">IF(R96="No_existen",5*$W$8,X96*$W$8)</f>
        <v>0.1</v>
      </c>
      <c r="X96" s="343">
        <f t="shared" si="371"/>
        <v>2</v>
      </c>
      <c r="Y96" s="273">
        <f t="shared" si="342"/>
        <v>2</v>
      </c>
      <c r="Z96" s="274" t="s">
        <v>326</v>
      </c>
      <c r="AA96" s="274"/>
      <c r="AB96" s="343">
        <f t="shared" si="384"/>
        <v>0.15</v>
      </c>
      <c r="AC96" s="345">
        <f t="shared" si="373"/>
        <v>1</v>
      </c>
      <c r="AD96" s="272">
        <f t="shared" si="343"/>
        <v>1</v>
      </c>
      <c r="AE96" s="274" t="s">
        <v>302</v>
      </c>
      <c r="AF96" s="274" t="s">
        <v>826</v>
      </c>
      <c r="AG96" s="343">
        <f t="shared" si="374"/>
        <v>0.1</v>
      </c>
      <c r="AH96" s="345">
        <f t="shared" si="375"/>
        <v>1</v>
      </c>
      <c r="AI96" s="272">
        <f t="shared" si="344"/>
        <v>1</v>
      </c>
      <c r="AJ96" s="274" t="s">
        <v>299</v>
      </c>
      <c r="AK96" s="274" t="s">
        <v>308</v>
      </c>
      <c r="AL96" s="343">
        <f t="shared" si="376"/>
        <v>0.4</v>
      </c>
      <c r="AM96" s="345">
        <f>ROUND(AVERAGEIF(AN96:AN98,"&gt;0"),0)</f>
        <v>4</v>
      </c>
      <c r="AN96" s="272">
        <f t="shared" si="345"/>
        <v>4</v>
      </c>
      <c r="AO96" s="274" t="s">
        <v>637</v>
      </c>
      <c r="AP96" s="345">
        <f t="shared" si="385"/>
        <v>2</v>
      </c>
      <c r="AQ96" s="360" t="str">
        <f>IF(AP96&lt;1.5,"FUERTE",IF(AND(AP96&gt;=1.5,AP96&lt;2.5),"ACEPTABLE",IF(AP96&gt;=5,"INEXISTENTE","DÉBIL")))</f>
        <v>ACEPTABLE</v>
      </c>
      <c r="AR96" s="356">
        <f t="shared" si="378"/>
        <v>8</v>
      </c>
      <c r="AS96" s="358" t="str">
        <f t="shared" si="379"/>
        <v>LEVE</v>
      </c>
      <c r="AT96" s="351" t="s">
        <v>828</v>
      </c>
      <c r="AU96" s="355" t="s">
        <v>707</v>
      </c>
      <c r="AV96" s="49" t="s">
        <v>84</v>
      </c>
      <c r="AW96" s="49"/>
      <c r="AX96" s="97"/>
      <c r="AY96" s="293"/>
    </row>
    <row r="97" spans="1:51" ht="75" customHeight="1" x14ac:dyDescent="0.2">
      <c r="A97" s="384"/>
      <c r="B97" s="386"/>
      <c r="C97" s="380"/>
      <c r="D97" s="382"/>
      <c r="E97" s="380"/>
      <c r="F97" s="278" t="s">
        <v>263</v>
      </c>
      <c r="G97" s="278" t="s">
        <v>35</v>
      </c>
      <c r="H97" s="76" t="s">
        <v>820</v>
      </c>
      <c r="I97" s="374"/>
      <c r="J97" s="374"/>
      <c r="K97" s="374"/>
      <c r="L97" s="374"/>
      <c r="M97" s="366"/>
      <c r="N97" s="364"/>
      <c r="O97" s="366"/>
      <c r="P97" s="364"/>
      <c r="Q97" s="364"/>
      <c r="R97" s="151" t="s">
        <v>322</v>
      </c>
      <c r="S97" s="152">
        <f t="shared" si="341"/>
        <v>1</v>
      </c>
      <c r="T97" s="345"/>
      <c r="U97" s="345"/>
      <c r="V97" s="274" t="s">
        <v>825</v>
      </c>
      <c r="W97" s="362"/>
      <c r="X97" s="343"/>
      <c r="Y97" s="273">
        <f t="shared" si="342"/>
        <v>2</v>
      </c>
      <c r="Z97" s="274" t="s">
        <v>326</v>
      </c>
      <c r="AA97" s="274"/>
      <c r="AB97" s="343"/>
      <c r="AC97" s="345"/>
      <c r="AD97" s="272">
        <f t="shared" si="343"/>
        <v>1</v>
      </c>
      <c r="AE97" s="274" t="s">
        <v>302</v>
      </c>
      <c r="AF97" s="274" t="s">
        <v>827</v>
      </c>
      <c r="AG97" s="343"/>
      <c r="AH97" s="345"/>
      <c r="AI97" s="272">
        <f t="shared" si="344"/>
        <v>1</v>
      </c>
      <c r="AJ97" s="274" t="s">
        <v>299</v>
      </c>
      <c r="AK97" s="274" t="s">
        <v>308</v>
      </c>
      <c r="AL97" s="343"/>
      <c r="AM97" s="345"/>
      <c r="AN97" s="272">
        <f t="shared" si="345"/>
        <v>4</v>
      </c>
      <c r="AO97" s="274" t="s">
        <v>637</v>
      </c>
      <c r="AP97" s="345"/>
      <c r="AQ97" s="360"/>
      <c r="AR97" s="356"/>
      <c r="AS97" s="358"/>
      <c r="AT97" s="351"/>
      <c r="AU97" s="351"/>
      <c r="AV97" s="49" t="s">
        <v>84</v>
      </c>
      <c r="AW97" s="49"/>
      <c r="AX97" s="97"/>
      <c r="AY97" s="293"/>
    </row>
    <row r="98" spans="1:51" ht="75" customHeight="1" x14ac:dyDescent="0.2">
      <c r="A98" s="384"/>
      <c r="B98" s="386"/>
      <c r="C98" s="380"/>
      <c r="D98" s="382"/>
      <c r="E98" s="380"/>
      <c r="F98" s="278" t="s">
        <v>264</v>
      </c>
      <c r="G98" s="278" t="s">
        <v>265</v>
      </c>
      <c r="H98" s="76" t="s">
        <v>821</v>
      </c>
      <c r="I98" s="374"/>
      <c r="J98" s="374"/>
      <c r="K98" s="374"/>
      <c r="L98" s="374"/>
      <c r="M98" s="366"/>
      <c r="N98" s="364"/>
      <c r="O98" s="366"/>
      <c r="P98" s="364"/>
      <c r="Q98" s="364"/>
      <c r="R98" s="151"/>
      <c r="S98" s="152">
        <f t="shared" si="341"/>
        <v>0</v>
      </c>
      <c r="T98" s="345"/>
      <c r="U98" s="345"/>
      <c r="V98" s="274"/>
      <c r="W98" s="362"/>
      <c r="X98" s="343"/>
      <c r="Y98" s="273">
        <f t="shared" si="342"/>
        <v>0</v>
      </c>
      <c r="Z98" s="274"/>
      <c r="AA98" s="274"/>
      <c r="AB98" s="343"/>
      <c r="AC98" s="345"/>
      <c r="AD98" s="272">
        <f t="shared" si="343"/>
        <v>0</v>
      </c>
      <c r="AE98" s="274"/>
      <c r="AF98" s="274"/>
      <c r="AG98" s="343"/>
      <c r="AH98" s="345"/>
      <c r="AI98" s="272">
        <f t="shared" si="344"/>
        <v>0</v>
      </c>
      <c r="AJ98" s="274"/>
      <c r="AK98" s="274"/>
      <c r="AL98" s="343"/>
      <c r="AM98" s="345"/>
      <c r="AN98" s="272">
        <f t="shared" si="345"/>
        <v>0</v>
      </c>
      <c r="AO98" s="274"/>
      <c r="AP98" s="345"/>
      <c r="AQ98" s="360"/>
      <c r="AR98" s="356"/>
      <c r="AS98" s="358"/>
      <c r="AT98" s="351"/>
      <c r="AU98" s="351"/>
      <c r="AV98" s="49"/>
      <c r="AW98" s="49"/>
      <c r="AX98" s="97"/>
      <c r="AY98" s="293"/>
    </row>
    <row r="99" spans="1:51" ht="75" customHeight="1" x14ac:dyDescent="0.2">
      <c r="A99" s="384">
        <v>31</v>
      </c>
      <c r="B99" s="386" t="s">
        <v>151</v>
      </c>
      <c r="C99" s="380" t="s">
        <v>478</v>
      </c>
      <c r="D99" s="382" t="str">
        <f t="shared" si="364"/>
        <v>Contribuir a la formación integral,  el desarrollo social e intercultural y el acompañamiento integral, así como promover el ejercicio colectivo de la responsabilidad social aportando al mejoramiento de la calidad de vida de la comunidad universitaria.</v>
      </c>
      <c r="E99" s="380" t="s">
        <v>259</v>
      </c>
      <c r="F99" s="278" t="s">
        <v>263</v>
      </c>
      <c r="G99" s="278" t="s">
        <v>227</v>
      </c>
      <c r="H99" s="76" t="s">
        <v>829</v>
      </c>
      <c r="I99" s="374" t="s">
        <v>102</v>
      </c>
      <c r="J99" s="373" t="s">
        <v>788</v>
      </c>
      <c r="K99" s="374" t="s">
        <v>832</v>
      </c>
      <c r="L99" s="374" t="s">
        <v>833</v>
      </c>
      <c r="M99" s="366" t="s">
        <v>121</v>
      </c>
      <c r="N99" s="364">
        <f t="shared" si="365"/>
        <v>1</v>
      </c>
      <c r="O99" s="366" t="s">
        <v>133</v>
      </c>
      <c r="P99" s="364">
        <f t="shared" si="366"/>
        <v>5</v>
      </c>
      <c r="Q99" s="364">
        <f t="shared" si="367"/>
        <v>5</v>
      </c>
      <c r="R99" s="151" t="s">
        <v>322</v>
      </c>
      <c r="S99" s="152">
        <f t="shared" si="341"/>
        <v>1</v>
      </c>
      <c r="T99" s="345">
        <f t="shared" si="368"/>
        <v>1</v>
      </c>
      <c r="U99" s="345">
        <f t="shared" si="369"/>
        <v>0.6</v>
      </c>
      <c r="V99" s="274" t="s">
        <v>834</v>
      </c>
      <c r="W99" s="362">
        <f t="shared" si="386"/>
        <v>0.05</v>
      </c>
      <c r="X99" s="343">
        <f t="shared" si="371"/>
        <v>1</v>
      </c>
      <c r="Y99" s="273">
        <f t="shared" si="342"/>
        <v>1</v>
      </c>
      <c r="Z99" s="274" t="s">
        <v>327</v>
      </c>
      <c r="AA99" s="274" t="s">
        <v>693</v>
      </c>
      <c r="AB99" s="343">
        <f t="shared" ref="AB99" si="387">IF(R99="No_existen",5*$AB$8,AC99*$AB$8)</f>
        <v>0.15</v>
      </c>
      <c r="AC99" s="345">
        <f t="shared" si="373"/>
        <v>1</v>
      </c>
      <c r="AD99" s="272">
        <f t="shared" si="343"/>
        <v>1</v>
      </c>
      <c r="AE99" s="274" t="s">
        <v>302</v>
      </c>
      <c r="AF99" s="274" t="s">
        <v>837</v>
      </c>
      <c r="AG99" s="343">
        <f t="shared" si="374"/>
        <v>0.1</v>
      </c>
      <c r="AH99" s="345">
        <f t="shared" si="375"/>
        <v>1</v>
      </c>
      <c r="AI99" s="272">
        <f t="shared" si="344"/>
        <v>1</v>
      </c>
      <c r="AJ99" s="274" t="s">
        <v>299</v>
      </c>
      <c r="AK99" s="274" t="s">
        <v>309</v>
      </c>
      <c r="AL99" s="343">
        <f t="shared" si="376"/>
        <v>0.4</v>
      </c>
      <c r="AM99" s="345">
        <f>ROUND(AVERAGEIF(AN99:AN101,"&gt;0"),0)</f>
        <v>4</v>
      </c>
      <c r="AN99" s="272">
        <f t="shared" si="345"/>
        <v>4</v>
      </c>
      <c r="AO99" s="274" t="s">
        <v>637</v>
      </c>
      <c r="AP99" s="345">
        <f t="shared" ref="AP99" si="388">ROUND(AVERAGE(T99,AC99,AH99,AM99),0)</f>
        <v>2</v>
      </c>
      <c r="AQ99" s="360" t="str">
        <f>IF(AP99&lt;1.5,"FUERTE",IF(AND(AP99&gt;=1.5,AP99&lt;2.5),"ACEPTABLE",IF(AP99&gt;=5,"INEXISTENTE","DÉBIL")))</f>
        <v>ACEPTABLE</v>
      </c>
      <c r="AR99" s="356">
        <f t="shared" si="378"/>
        <v>10</v>
      </c>
      <c r="AS99" s="358" t="str">
        <f t="shared" si="379"/>
        <v>LEVE</v>
      </c>
      <c r="AT99" s="351" t="s">
        <v>839</v>
      </c>
      <c r="AU99" s="355">
        <v>0.8</v>
      </c>
      <c r="AV99" s="49" t="s">
        <v>84</v>
      </c>
      <c r="AW99" s="49"/>
      <c r="AX99" s="97"/>
      <c r="AY99" s="293"/>
    </row>
    <row r="100" spans="1:51" ht="75" customHeight="1" x14ac:dyDescent="0.2">
      <c r="A100" s="384"/>
      <c r="B100" s="386"/>
      <c r="C100" s="380"/>
      <c r="D100" s="382"/>
      <c r="E100" s="380"/>
      <c r="F100" s="278" t="s">
        <v>264</v>
      </c>
      <c r="G100" s="278" t="s">
        <v>265</v>
      </c>
      <c r="H100" s="76" t="s">
        <v>830</v>
      </c>
      <c r="I100" s="374"/>
      <c r="J100" s="374"/>
      <c r="K100" s="374"/>
      <c r="L100" s="374"/>
      <c r="M100" s="366"/>
      <c r="N100" s="364"/>
      <c r="O100" s="366"/>
      <c r="P100" s="364"/>
      <c r="Q100" s="364"/>
      <c r="R100" s="151" t="s">
        <v>322</v>
      </c>
      <c r="S100" s="152">
        <f t="shared" si="341"/>
        <v>1</v>
      </c>
      <c r="T100" s="345"/>
      <c r="U100" s="345"/>
      <c r="V100" s="274" t="s">
        <v>835</v>
      </c>
      <c r="W100" s="362"/>
      <c r="X100" s="343"/>
      <c r="Y100" s="273">
        <f t="shared" si="342"/>
        <v>1</v>
      </c>
      <c r="Z100" s="274" t="s">
        <v>327</v>
      </c>
      <c r="AA100" s="274" t="s">
        <v>693</v>
      </c>
      <c r="AB100" s="343"/>
      <c r="AC100" s="345"/>
      <c r="AD100" s="272">
        <f t="shared" si="343"/>
        <v>1</v>
      </c>
      <c r="AE100" s="274" t="s">
        <v>302</v>
      </c>
      <c r="AF100" s="274" t="s">
        <v>838</v>
      </c>
      <c r="AG100" s="343"/>
      <c r="AH100" s="345"/>
      <c r="AI100" s="272">
        <f t="shared" si="344"/>
        <v>1</v>
      </c>
      <c r="AJ100" s="274" t="s">
        <v>299</v>
      </c>
      <c r="AK100" s="274" t="s">
        <v>309</v>
      </c>
      <c r="AL100" s="343"/>
      <c r="AM100" s="345"/>
      <c r="AN100" s="272">
        <f t="shared" si="345"/>
        <v>4</v>
      </c>
      <c r="AO100" s="274" t="s">
        <v>637</v>
      </c>
      <c r="AP100" s="345"/>
      <c r="AQ100" s="360"/>
      <c r="AR100" s="356"/>
      <c r="AS100" s="358"/>
      <c r="AT100" s="351"/>
      <c r="AU100" s="351"/>
      <c r="AV100" s="49" t="s">
        <v>84</v>
      </c>
      <c r="AW100" s="49"/>
      <c r="AX100" s="97"/>
      <c r="AY100" s="293"/>
    </row>
    <row r="101" spans="1:51" ht="63.6" customHeight="1" thickBot="1" x14ac:dyDescent="0.25">
      <c r="A101" s="385"/>
      <c r="B101" s="387"/>
      <c r="C101" s="381"/>
      <c r="D101" s="383"/>
      <c r="E101" s="381"/>
      <c r="F101" s="282" t="s">
        <v>263</v>
      </c>
      <c r="G101" s="282" t="s">
        <v>35</v>
      </c>
      <c r="H101" s="255" t="s">
        <v>831</v>
      </c>
      <c r="I101" s="375"/>
      <c r="J101" s="375"/>
      <c r="K101" s="375"/>
      <c r="L101" s="375"/>
      <c r="M101" s="367"/>
      <c r="N101" s="365"/>
      <c r="O101" s="367"/>
      <c r="P101" s="365"/>
      <c r="Q101" s="365"/>
      <c r="R101" s="22" t="s">
        <v>322</v>
      </c>
      <c r="S101" s="101">
        <f t="shared" si="341"/>
        <v>1</v>
      </c>
      <c r="T101" s="346"/>
      <c r="U101" s="346"/>
      <c r="V101" s="286" t="s">
        <v>836</v>
      </c>
      <c r="W101" s="363"/>
      <c r="X101" s="344"/>
      <c r="Y101" s="285">
        <f t="shared" si="342"/>
        <v>1</v>
      </c>
      <c r="Z101" s="286" t="s">
        <v>327</v>
      </c>
      <c r="AA101" s="286" t="s">
        <v>693</v>
      </c>
      <c r="AB101" s="344"/>
      <c r="AC101" s="346"/>
      <c r="AD101" s="284">
        <f t="shared" si="343"/>
        <v>1</v>
      </c>
      <c r="AE101" s="286" t="s">
        <v>302</v>
      </c>
      <c r="AF101" s="286" t="s">
        <v>837</v>
      </c>
      <c r="AG101" s="344"/>
      <c r="AH101" s="346"/>
      <c r="AI101" s="284">
        <f t="shared" si="344"/>
        <v>1</v>
      </c>
      <c r="AJ101" s="286" t="s">
        <v>299</v>
      </c>
      <c r="AK101" s="286" t="s">
        <v>484</v>
      </c>
      <c r="AL101" s="344"/>
      <c r="AM101" s="346"/>
      <c r="AN101" s="284">
        <f t="shared" si="345"/>
        <v>4</v>
      </c>
      <c r="AO101" s="286" t="s">
        <v>637</v>
      </c>
      <c r="AP101" s="346"/>
      <c r="AQ101" s="361"/>
      <c r="AR101" s="357"/>
      <c r="AS101" s="359"/>
      <c r="AT101" s="352"/>
      <c r="AU101" s="352"/>
      <c r="AV101" s="50" t="s">
        <v>84</v>
      </c>
      <c r="AW101" s="50"/>
      <c r="AX101" s="176"/>
      <c r="AY101" s="296"/>
    </row>
    <row r="102" spans="1:51" x14ac:dyDescent="0.2">
      <c r="AP102" s="18"/>
      <c r="AQ102" s="156"/>
    </row>
    <row r="103" spans="1:51" x14ac:dyDescent="0.2">
      <c r="AP103" s="18"/>
    </row>
    <row r="104" spans="1:51" x14ac:dyDescent="0.2">
      <c r="A104" s="432"/>
      <c r="B104" s="433"/>
      <c r="C104" s="433"/>
      <c r="D104" s="433"/>
      <c r="AP104" s="18"/>
    </row>
    <row r="105" spans="1:51" x14ac:dyDescent="0.2">
      <c r="A105" s="433"/>
      <c r="B105" s="433"/>
      <c r="C105" s="433"/>
      <c r="D105" s="433"/>
      <c r="AP105" s="18"/>
    </row>
    <row r="106" spans="1:51" x14ac:dyDescent="0.2">
      <c r="A106" s="433"/>
      <c r="B106" s="433"/>
      <c r="C106" s="433"/>
      <c r="D106" s="433"/>
      <c r="AP106" s="18"/>
    </row>
    <row r="107" spans="1:51" x14ac:dyDescent="0.2">
      <c r="A107" s="433"/>
      <c r="B107" s="433"/>
      <c r="C107" s="433"/>
      <c r="D107" s="433"/>
      <c r="AP107" s="18"/>
    </row>
    <row r="108" spans="1:51" x14ac:dyDescent="0.2">
      <c r="A108" s="433"/>
      <c r="B108" s="433"/>
      <c r="C108" s="433"/>
      <c r="D108" s="433"/>
      <c r="AP108" s="18"/>
    </row>
    <row r="109" spans="1:51" x14ac:dyDescent="0.2">
      <c r="A109" s="433"/>
      <c r="B109" s="433"/>
      <c r="C109" s="433"/>
      <c r="D109" s="433"/>
      <c r="AP109" s="18"/>
    </row>
    <row r="110" spans="1:51" ht="69.599999999999994" customHeight="1" x14ac:dyDescent="0.2">
      <c r="A110" s="433"/>
      <c r="B110" s="433"/>
      <c r="C110" s="433"/>
      <c r="D110" s="433"/>
      <c r="AP110" s="18"/>
    </row>
    <row r="111" spans="1:51" ht="13.15" customHeight="1" x14ac:dyDescent="0.2">
      <c r="AP111" s="18"/>
    </row>
    <row r="112" spans="1:51" x14ac:dyDescent="0.2">
      <c r="AP112" s="18"/>
    </row>
    <row r="113" spans="42:42" x14ac:dyDescent="0.2">
      <c r="AP113" s="18"/>
    </row>
    <row r="114" spans="42:42" x14ac:dyDescent="0.2">
      <c r="AP114" s="18"/>
    </row>
    <row r="1048345" spans="43:57" x14ac:dyDescent="0.2">
      <c r="AV1048345" s="4"/>
      <c r="BE1048345" s="51"/>
    </row>
    <row r="1048346" spans="43:57" x14ac:dyDescent="0.2">
      <c r="AV1048346" s="4"/>
      <c r="BE1048346" s="51"/>
    </row>
    <row r="1048347" spans="43:57" x14ac:dyDescent="0.2">
      <c r="AV1048347" s="4"/>
      <c r="BE1048347" s="51"/>
    </row>
    <row r="1048348" spans="43:57" x14ac:dyDescent="0.2">
      <c r="AQ1048348" s="157"/>
      <c r="AV1048348" s="4"/>
      <c r="BE1048348" s="51"/>
    </row>
    <row r="1048349" spans="43:57" x14ac:dyDescent="0.2">
      <c r="AQ1048349" s="157"/>
      <c r="AV1048349" s="4"/>
      <c r="BE1048349" s="51"/>
    </row>
    <row r="1048350" spans="43:57" x14ac:dyDescent="0.2">
      <c r="AQ1048350" s="157"/>
      <c r="AV1048350" s="4"/>
      <c r="BE1048350" s="51"/>
    </row>
    <row r="1048351" spans="43:57" x14ac:dyDescent="0.2">
      <c r="AQ1048351" s="157"/>
      <c r="AV1048351" s="4"/>
      <c r="BE1048351" s="51"/>
    </row>
    <row r="1048352" spans="43:57" x14ac:dyDescent="0.2">
      <c r="AQ1048352" s="157"/>
      <c r="AV1048352" s="4"/>
      <c r="BE1048352" s="51"/>
    </row>
    <row r="1048353" spans="1:100" x14ac:dyDescent="0.2">
      <c r="AQ1048353" s="157"/>
      <c r="AV1048353" s="4"/>
      <c r="BE1048353" s="51"/>
    </row>
    <row r="1048354" spans="1:100" x14ac:dyDescent="0.2">
      <c r="AV1048354" s="4"/>
      <c r="BE1048354" s="51"/>
    </row>
    <row r="1048355" spans="1:100" x14ac:dyDescent="0.2">
      <c r="AV1048355" s="4"/>
      <c r="BE1048355" s="51"/>
    </row>
    <row r="1048356" spans="1:100" x14ac:dyDescent="0.2">
      <c r="AV1048356" s="4"/>
      <c r="BE1048356" s="51"/>
    </row>
    <row r="1048357" spans="1:100" x14ac:dyDescent="0.2">
      <c r="AV1048357" s="4"/>
      <c r="BE1048357" s="51"/>
    </row>
    <row r="1048358" spans="1:100" x14ac:dyDescent="0.2">
      <c r="AV1048358" s="4"/>
      <c r="BE1048358" s="51"/>
    </row>
    <row r="1048359" spans="1:100" x14ac:dyDescent="0.2">
      <c r="AV1048359" s="4"/>
      <c r="BE1048359" s="51"/>
    </row>
    <row r="1048360" spans="1:100" s="127" customFormat="1" x14ac:dyDescent="0.2">
      <c r="I1048360" s="128"/>
      <c r="J1048360" s="298"/>
      <c r="K1048360" s="298"/>
      <c r="L1048360" s="298"/>
      <c r="M1048360" s="128"/>
      <c r="N1048360" s="128"/>
      <c r="O1048360" s="128"/>
      <c r="P1048360" s="128"/>
      <c r="Q1048360" s="128"/>
      <c r="R1048360" s="128"/>
      <c r="S1048360" s="128"/>
      <c r="T1048360" s="128"/>
      <c r="U1048360" s="128"/>
      <c r="V1048360" s="128"/>
      <c r="W1048360" s="128"/>
      <c r="X1048360" s="191"/>
      <c r="Y1048360" s="191"/>
      <c r="Z1048360" s="128"/>
      <c r="AA1048360" s="128"/>
      <c r="AB1048360" s="191"/>
      <c r="AC1048360" s="191"/>
      <c r="AD1048360" s="191"/>
      <c r="AE1048360" s="128"/>
      <c r="AF1048360" s="128"/>
      <c r="AG1048360" s="191"/>
      <c r="AH1048360" s="191"/>
      <c r="AI1048360" s="191"/>
      <c r="AJ1048360" s="128"/>
      <c r="AK1048360" s="128"/>
      <c r="AL1048360" s="191"/>
      <c r="AM1048360" s="191"/>
      <c r="AN1048360" s="191"/>
      <c r="AO1048360" s="128"/>
      <c r="AP1048360" s="128"/>
      <c r="AQ1048360" s="39"/>
      <c r="AR1048360" s="128"/>
      <c r="AS1048360" s="128"/>
      <c r="AT1048360" s="290"/>
      <c r="AU1048360" s="290"/>
      <c r="AV1048360" s="128"/>
      <c r="AW1048360" s="129"/>
      <c r="AX1048360" s="129"/>
      <c r="AY1048360" s="129"/>
      <c r="AZ1048360" s="129"/>
      <c r="BA1048360" s="129"/>
      <c r="BB1048360" s="129"/>
      <c r="BC1048360" s="129"/>
      <c r="BD1048360" s="129"/>
      <c r="BE1048360" s="129"/>
    </row>
    <row r="1048361" spans="1:100" s="127" customFormat="1" x14ac:dyDescent="0.2">
      <c r="I1048361" s="128"/>
      <c r="J1048361" s="298"/>
      <c r="K1048361" s="298"/>
      <c r="L1048361" s="298"/>
      <c r="M1048361" s="128"/>
      <c r="N1048361" s="128"/>
      <c r="O1048361" s="128"/>
      <c r="P1048361" s="128"/>
      <c r="Q1048361" s="128"/>
      <c r="R1048361" s="128"/>
      <c r="S1048361" s="128"/>
      <c r="T1048361" s="128"/>
      <c r="U1048361" s="128"/>
      <c r="V1048361" s="128"/>
      <c r="W1048361" s="128"/>
      <c r="X1048361" s="191"/>
      <c r="Y1048361" s="191"/>
      <c r="Z1048361" s="128"/>
      <c r="AA1048361" s="128"/>
      <c r="AB1048361" s="191"/>
      <c r="AC1048361" s="191"/>
      <c r="AD1048361" s="191"/>
      <c r="AE1048361" s="128"/>
      <c r="AF1048361" s="128"/>
      <c r="AG1048361" s="191"/>
      <c r="AH1048361" s="191"/>
      <c r="AI1048361" s="191"/>
      <c r="AJ1048361" s="128"/>
      <c r="AK1048361" s="128"/>
      <c r="AL1048361" s="191"/>
      <c r="AM1048361" s="191"/>
      <c r="AN1048361" s="191"/>
      <c r="AO1048361" s="128"/>
      <c r="AP1048361" s="128"/>
      <c r="AQ1048361" s="148"/>
      <c r="AR1048361" s="128"/>
      <c r="AS1048361" s="128"/>
      <c r="AT1048361" s="290"/>
      <c r="AU1048361" s="290"/>
      <c r="AV1048361" s="128"/>
      <c r="AW1048361" s="129"/>
      <c r="AX1048361" s="129"/>
      <c r="AY1048361" s="129"/>
      <c r="AZ1048361" s="129"/>
      <c r="BA1048361" s="129"/>
      <c r="BB1048361" s="129"/>
      <c r="BC1048361" s="129"/>
      <c r="BD1048361" s="129"/>
      <c r="BE1048361" s="129"/>
    </row>
    <row r="1048362" spans="1:100" s="127" customFormat="1" x14ac:dyDescent="0.2">
      <c r="I1048362" s="128"/>
      <c r="J1048362" s="298"/>
      <c r="K1048362" s="298"/>
      <c r="L1048362" s="298"/>
      <c r="M1048362" s="128"/>
      <c r="N1048362" s="128"/>
      <c r="O1048362" s="128"/>
      <c r="P1048362" s="128"/>
      <c r="Q1048362" s="128"/>
      <c r="R1048362" s="128"/>
      <c r="S1048362" s="128"/>
      <c r="T1048362" s="128"/>
      <c r="U1048362" s="128"/>
      <c r="V1048362" s="128"/>
      <c r="W1048362" s="128"/>
      <c r="X1048362" s="191"/>
      <c r="Y1048362" s="191"/>
      <c r="Z1048362" s="128"/>
      <c r="AA1048362" s="128"/>
      <c r="AB1048362" s="191"/>
      <c r="AC1048362" s="191"/>
      <c r="AD1048362" s="191"/>
      <c r="AE1048362" s="128"/>
      <c r="AF1048362" s="128"/>
      <c r="AG1048362" s="191"/>
      <c r="AH1048362" s="191"/>
      <c r="AI1048362" s="191"/>
      <c r="AJ1048362" s="128"/>
      <c r="AK1048362" s="128"/>
      <c r="AL1048362" s="191"/>
      <c r="AM1048362" s="191"/>
      <c r="AN1048362" s="191"/>
      <c r="AO1048362" s="128"/>
      <c r="AP1048362" s="128"/>
      <c r="AQ1048362" s="39"/>
      <c r="AR1048362" s="128"/>
      <c r="AS1048362" s="128"/>
      <c r="AT1048362" s="290"/>
      <c r="AU1048362" s="290"/>
      <c r="AV1048362" s="128"/>
      <c r="AW1048362" s="129"/>
      <c r="AX1048362" s="129"/>
      <c r="AY1048362" s="129"/>
      <c r="AZ1048362" s="129"/>
      <c r="BA1048362" s="129"/>
      <c r="BB1048362" s="129"/>
      <c r="BC1048362" s="129"/>
      <c r="BD1048362" s="129"/>
      <c r="BE1048362" s="129"/>
    </row>
    <row r="1048363" spans="1:100" s="127" customFormat="1" x14ac:dyDescent="0.2">
      <c r="I1048363" s="128"/>
      <c r="J1048363" s="298"/>
      <c r="K1048363" s="298"/>
      <c r="L1048363" s="298"/>
      <c r="M1048363" s="128"/>
      <c r="N1048363" s="128"/>
      <c r="O1048363" s="128"/>
      <c r="P1048363" s="128"/>
      <c r="Q1048363" s="128"/>
      <c r="R1048363" s="128"/>
      <c r="S1048363" s="128"/>
      <c r="T1048363" s="128"/>
      <c r="U1048363" s="128"/>
      <c r="V1048363" s="128"/>
      <c r="W1048363" s="128"/>
      <c r="X1048363" s="191"/>
      <c r="Y1048363" s="191"/>
      <c r="Z1048363" s="128"/>
      <c r="AA1048363" s="128"/>
      <c r="AB1048363" s="191"/>
      <c r="AC1048363" s="191"/>
      <c r="AD1048363" s="191"/>
      <c r="AE1048363" s="128"/>
      <c r="AF1048363" s="128"/>
      <c r="AG1048363" s="191"/>
      <c r="AH1048363" s="191"/>
      <c r="AI1048363" s="191"/>
      <c r="AJ1048363" s="128"/>
      <c r="AK1048363" s="128"/>
      <c r="AL1048363" s="191"/>
      <c r="AM1048363" s="191"/>
      <c r="AN1048363" s="191"/>
      <c r="AO1048363" s="128"/>
      <c r="AP1048363" s="128"/>
      <c r="AQ1048363" s="39"/>
      <c r="AR1048363" s="128"/>
      <c r="AS1048363" s="128"/>
      <c r="AT1048363" s="290"/>
      <c r="AU1048363" s="290"/>
      <c r="AV1048363" s="128"/>
      <c r="AW1048363" s="129"/>
      <c r="AX1048363" s="129"/>
      <c r="AY1048363" s="129"/>
      <c r="AZ1048363" s="129"/>
      <c r="BA1048363" s="129"/>
      <c r="BB1048363" s="129"/>
      <c r="BC1048363" s="129"/>
      <c r="BD1048363" s="129"/>
      <c r="BE1048363" s="129"/>
    </row>
    <row r="1048364" spans="1:100" s="127" customFormat="1" x14ac:dyDescent="0.2">
      <c r="I1048364" s="128"/>
      <c r="J1048364" s="298"/>
      <c r="K1048364" s="298"/>
      <c r="L1048364" s="298"/>
      <c r="M1048364" s="128"/>
      <c r="N1048364" s="128"/>
      <c r="O1048364" s="128"/>
      <c r="P1048364" s="128"/>
      <c r="Q1048364" s="128"/>
      <c r="R1048364" s="128"/>
      <c r="S1048364" s="128"/>
      <c r="T1048364" s="128"/>
      <c r="U1048364" s="128"/>
      <c r="V1048364" s="128"/>
      <c r="W1048364" s="128"/>
      <c r="X1048364" s="191"/>
      <c r="Y1048364" s="191"/>
      <c r="Z1048364" s="128"/>
      <c r="AA1048364" s="128"/>
      <c r="AB1048364" s="191"/>
      <c r="AC1048364" s="191"/>
      <c r="AD1048364" s="191"/>
      <c r="AE1048364" s="128"/>
      <c r="AF1048364" s="128"/>
      <c r="AG1048364" s="191"/>
      <c r="AH1048364" s="191"/>
      <c r="AI1048364" s="191"/>
      <c r="AJ1048364" s="128"/>
      <c r="AK1048364" s="128"/>
      <c r="AL1048364" s="191"/>
      <c r="AM1048364" s="191"/>
      <c r="AN1048364" s="191"/>
      <c r="AO1048364" s="128"/>
      <c r="AP1048364" s="128"/>
      <c r="AQ1048364" s="39"/>
      <c r="AR1048364" s="128"/>
      <c r="AS1048364" s="128"/>
      <c r="AT1048364" s="290"/>
      <c r="AU1048364" s="290"/>
      <c r="AV1048364" s="128"/>
      <c r="AW1048364" s="129"/>
      <c r="AX1048364" s="129"/>
      <c r="AY1048364" s="129"/>
      <c r="AZ1048364" s="129"/>
      <c r="BA1048364" s="129"/>
      <c r="BB1048364" s="129"/>
      <c r="BC1048364" s="129"/>
      <c r="BD1048364" s="129"/>
      <c r="BE1048364" s="129"/>
    </row>
    <row r="1048365" spans="1:100" s="127" customFormat="1" ht="13.5" thickBot="1" x14ac:dyDescent="0.25">
      <c r="I1048365" s="128"/>
      <c r="J1048365" s="298"/>
      <c r="K1048365" s="298"/>
      <c r="L1048365" s="298"/>
      <c r="M1048365" s="128"/>
      <c r="N1048365" s="128"/>
      <c r="O1048365" s="128"/>
      <c r="P1048365" s="128"/>
      <c r="Q1048365" s="128"/>
      <c r="R1048365" s="128"/>
      <c r="S1048365" s="128"/>
      <c r="T1048365" s="128"/>
      <c r="U1048365" s="128"/>
      <c r="V1048365" s="128"/>
      <c r="W1048365" s="128"/>
      <c r="X1048365" s="191"/>
      <c r="Y1048365" s="191"/>
      <c r="Z1048365" s="128"/>
      <c r="AA1048365" s="128"/>
      <c r="AB1048365" s="191"/>
      <c r="AC1048365" s="191"/>
      <c r="AD1048365" s="191"/>
      <c r="AE1048365" s="128"/>
      <c r="AF1048365" s="128"/>
      <c r="AG1048365" s="191"/>
      <c r="AH1048365" s="191"/>
      <c r="AI1048365" s="191"/>
      <c r="AJ1048365" s="128"/>
      <c r="AK1048365" s="128"/>
      <c r="AL1048365" s="191"/>
      <c r="AM1048365" s="191"/>
      <c r="AN1048365" s="191"/>
      <c r="AO1048365" s="128"/>
      <c r="AP1048365" s="128"/>
      <c r="AQ1048365" s="39"/>
      <c r="AR1048365" s="128"/>
      <c r="AS1048365" s="128"/>
      <c r="AT1048365" s="290"/>
      <c r="AU1048365" s="290"/>
      <c r="AV1048365" s="128"/>
      <c r="AW1048365" s="129"/>
      <c r="AX1048365" s="129"/>
      <c r="AY1048365" s="129"/>
      <c r="AZ1048365" s="129"/>
      <c r="BA1048365" s="129"/>
      <c r="BB1048365" s="129"/>
      <c r="BC1048365" s="129"/>
      <c r="BD1048365" s="129"/>
      <c r="BE1048365" s="129"/>
    </row>
    <row r="1048366" spans="1:100" s="51" customFormat="1" ht="25.5" customHeight="1" thickBot="1" x14ac:dyDescent="0.25">
      <c r="A1048366" s="105" t="s">
        <v>150</v>
      </c>
      <c r="B1048366" s="217" t="s">
        <v>146</v>
      </c>
      <c r="C1048366" s="103" t="s">
        <v>291</v>
      </c>
      <c r="D1048366" s="211"/>
      <c r="E1048366" s="211"/>
      <c r="F1048366" s="105" t="s">
        <v>262</v>
      </c>
      <c r="G1048366" s="110" t="s">
        <v>263</v>
      </c>
      <c r="H1048366" s="110" t="s">
        <v>264</v>
      </c>
      <c r="I1048366" s="111" t="s">
        <v>292</v>
      </c>
      <c r="J1048366" s="20"/>
      <c r="K1048366" s="20"/>
      <c r="L1048366" s="20"/>
      <c r="M1048366" s="111" t="s">
        <v>23</v>
      </c>
      <c r="N1048366" s="4"/>
      <c r="O1048366" s="4"/>
      <c r="P1048366" s="4"/>
      <c r="Q1048366" s="4"/>
      <c r="R1048366" s="111" t="s">
        <v>53</v>
      </c>
      <c r="S1048366" s="4"/>
      <c r="T1048366" s="4"/>
      <c r="U1048366" s="4"/>
      <c r="V1048366" s="4"/>
      <c r="W1048366" s="4"/>
      <c r="X1048366" s="190"/>
      <c r="Y1048366" s="190"/>
      <c r="Z1048366" s="39" t="s">
        <v>324</v>
      </c>
      <c r="AA1048366" s="4"/>
      <c r="AB1048366" s="190"/>
      <c r="AC1048366" s="190"/>
      <c r="AD1048366" s="190"/>
      <c r="AE1048366" s="4"/>
      <c r="AF1048366" s="39" t="s">
        <v>300</v>
      </c>
      <c r="AG1048366" s="195"/>
      <c r="AH1048366" s="190"/>
      <c r="AI1048366" s="190"/>
      <c r="AJ1048366" s="39" t="s">
        <v>305</v>
      </c>
      <c r="AK1048366" s="39" t="s">
        <v>304</v>
      </c>
      <c r="AL1048366" s="195"/>
      <c r="AM1048366" s="190"/>
      <c r="AN1048366" s="190"/>
      <c r="AO1048366" s="4"/>
      <c r="AP1048366" s="4"/>
      <c r="AQ1048366" s="39"/>
      <c r="AR1048366" s="4"/>
      <c r="AS1048366" s="114" t="s">
        <v>294</v>
      </c>
      <c r="AT1048366" s="21"/>
      <c r="AU1048366" s="21"/>
      <c r="AV1048366" s="413" t="s">
        <v>293</v>
      </c>
      <c r="AW1048366" s="414"/>
      <c r="AX1048366" s="415"/>
      <c r="AY1048366" s="39"/>
      <c r="AZ1048366" s="114" t="s">
        <v>153</v>
      </c>
      <c r="BA1048366" s="224" t="s">
        <v>466</v>
      </c>
      <c r="BB1048366" s="224" t="s">
        <v>295</v>
      </c>
      <c r="BC1048366" s="136" t="s">
        <v>296</v>
      </c>
      <c r="BE1048366" s="390" t="s">
        <v>297</v>
      </c>
      <c r="BF1048366" s="391"/>
      <c r="BG1048366" s="391"/>
      <c r="BH1048366" s="391"/>
      <c r="BI1048366" s="391"/>
      <c r="BJ1048366" s="391"/>
      <c r="BK1048366" s="391"/>
      <c r="BL1048366" s="391"/>
      <c r="BM1048366" s="391"/>
      <c r="BN1048366" s="392"/>
      <c r="BO1048366" s="238"/>
      <c r="BP1048366" s="238"/>
      <c r="BQ1048366" s="238"/>
      <c r="BR1048366" s="238"/>
      <c r="BS1048366" s="238"/>
      <c r="BT1048366" s="238"/>
      <c r="BU1048366" s="238"/>
      <c r="BV1048366" s="238"/>
      <c r="BW1048366" s="238"/>
      <c r="BX1048366" s="238"/>
      <c r="BY1048366" s="238"/>
      <c r="BZ1048366" s="238"/>
      <c r="CA1048366" s="238"/>
      <c r="CB1048366" s="47"/>
      <c r="CC1048366" s="416"/>
      <c r="CD1048366" s="416"/>
      <c r="CE1048366" s="416"/>
      <c r="CF1048366" s="416"/>
      <c r="CG1048366" s="416"/>
      <c r="CH1048366" s="416"/>
      <c r="CI1048366" s="416"/>
      <c r="CJ1048366" s="416"/>
      <c r="CK1048366" s="416"/>
      <c r="CL1048366" s="416"/>
      <c r="CM1048366" s="47"/>
      <c r="CN1048366" s="417"/>
      <c r="CO1048366" s="417"/>
      <c r="CP1048366" s="417"/>
      <c r="CQ1048366" s="417"/>
      <c r="CR1048366" s="417"/>
      <c r="CS1048366" s="417"/>
      <c r="CT1048366" s="417"/>
      <c r="CU1048366" s="417"/>
      <c r="CV1048366" s="417"/>
    </row>
    <row r="1048367" spans="1:100" s="51" customFormat="1" ht="102" x14ac:dyDescent="0.2">
      <c r="A1048367" s="215" t="s">
        <v>146</v>
      </c>
      <c r="B1048367" s="160" t="s">
        <v>159</v>
      </c>
      <c r="C1048367" s="210" t="s">
        <v>191</v>
      </c>
      <c r="D1048367" s="211"/>
      <c r="E1048367" s="211"/>
      <c r="F1048367" s="106" t="s">
        <v>263</v>
      </c>
      <c r="G1048367" s="108" t="s">
        <v>36</v>
      </c>
      <c r="H1048367" s="108" t="s">
        <v>265</v>
      </c>
      <c r="I1048367" s="159" t="s">
        <v>109</v>
      </c>
      <c r="J1048367" s="299" t="s">
        <v>378</v>
      </c>
      <c r="K1048367" s="20"/>
      <c r="L1048367" s="20"/>
      <c r="M1048367" s="112" t="s">
        <v>142</v>
      </c>
      <c r="N1048367" s="4"/>
      <c r="O1048367" s="4"/>
      <c r="P1048367" s="4"/>
      <c r="Q1048367" s="4"/>
      <c r="R1048367" s="112" t="s">
        <v>287</v>
      </c>
      <c r="S1048367" s="4"/>
      <c r="T1048367" s="4"/>
      <c r="U1048367" s="4"/>
      <c r="V1048367" s="4"/>
      <c r="W1048367" s="4"/>
      <c r="X1048367" s="190"/>
      <c r="Y1048367" s="190"/>
      <c r="Z1048367" s="4" t="s">
        <v>325</v>
      </c>
      <c r="AA1048367" s="4"/>
      <c r="AB1048367" s="190"/>
      <c r="AC1048367" s="190"/>
      <c r="AD1048367" s="190"/>
      <c r="AE1048367" s="4"/>
      <c r="AF1048367" s="112" t="s">
        <v>301</v>
      </c>
      <c r="AG1048367" s="193"/>
      <c r="AH1048367" s="190"/>
      <c r="AI1048367" s="190"/>
      <c r="AJ1048367" s="149" t="s">
        <v>299</v>
      </c>
      <c r="AK1048367" s="149" t="s">
        <v>306</v>
      </c>
      <c r="AL1048367" s="193"/>
      <c r="AM1048367" s="190"/>
      <c r="AN1048367" s="190"/>
      <c r="AO1048367" s="4"/>
      <c r="AP1048367" s="4"/>
      <c r="AQ1048367" s="39"/>
      <c r="AR1048367" s="4"/>
      <c r="AS1048367" s="115" t="s">
        <v>145</v>
      </c>
      <c r="AT1048367" s="21"/>
      <c r="AU1048367" s="21"/>
      <c r="AV1048367" s="123" t="s">
        <v>81</v>
      </c>
      <c r="AW1048367" s="102" t="s">
        <v>82</v>
      </c>
      <c r="AX1048367" s="121" t="s">
        <v>83</v>
      </c>
      <c r="AZ1048367" s="130" t="s">
        <v>187</v>
      </c>
      <c r="BA1048367" s="228" t="s">
        <v>474</v>
      </c>
      <c r="BB1048367" s="47" t="s">
        <v>467</v>
      </c>
      <c r="BC1048367" s="133" t="s">
        <v>258</v>
      </c>
      <c r="BE1048367" s="139" t="str">
        <f>B1048367</f>
        <v>DIRECCIONAMIENTO_INSTITUCIONAL</v>
      </c>
      <c r="BF1048367" s="235" t="str">
        <f>B1048368</f>
        <v>DOCENCIA</v>
      </c>
      <c r="BG1048367" s="235" t="str">
        <f>B1048369</f>
        <v>INVESTIGACIÓN_E_INNOVACIÓN</v>
      </c>
      <c r="BH1048367" s="235" t="str">
        <f>B1048370</f>
        <v>EXTENSIÓN_PROYECCIÓN_SOCIAL</v>
      </c>
      <c r="BI1048367" s="235" t="str">
        <f>B1048371</f>
        <v>ADMINISTRACIÓN_INSTITUCIONAL</v>
      </c>
      <c r="BJ1048367" s="235" t="str">
        <f>B1048376</f>
        <v>BIENESTAR_INSTITUCIONAL</v>
      </c>
      <c r="BK1048367" s="235" t="str">
        <f>B1048375</f>
        <v>EGRESADOS</v>
      </c>
      <c r="BL1048367" s="235" t="str">
        <f>B1048374</f>
        <v>INTERNACIONALIZACIÓN</v>
      </c>
      <c r="BM1048367" s="235" t="str">
        <f>B1048372</f>
        <v>CONTROL_SEGUIMIENTO</v>
      </c>
      <c r="BN1048367" s="146" t="str">
        <f>B1048373</f>
        <v>ASEGURAMIENTO_DE_LA_CALIDAD_INSTITUCIONAL</v>
      </c>
      <c r="BO1048367" s="239"/>
      <c r="BP1048367" s="47" t="s">
        <v>481</v>
      </c>
      <c r="BQ1048367" s="47"/>
      <c r="BR1048367" s="239"/>
      <c r="BS1048367" s="47"/>
      <c r="BT1048367" s="47"/>
      <c r="BU1048367" s="47"/>
      <c r="BV1048367" s="47"/>
      <c r="BW1048367" s="47"/>
      <c r="BX1048367" s="47"/>
      <c r="BY1048367" s="239"/>
      <c r="BZ1048367" s="239"/>
      <c r="CA1048367" s="223"/>
      <c r="CB1048367" s="47"/>
      <c r="CC1048367" s="47"/>
      <c r="CD1048367" s="47"/>
      <c r="CE1048367" s="47"/>
      <c r="CF1048367" s="47"/>
      <c r="CG1048367" s="47"/>
      <c r="CH1048367" s="47"/>
      <c r="CI1048367" s="47"/>
      <c r="CJ1048367" s="47"/>
      <c r="CK1048367" s="47"/>
      <c r="CL1048367" s="47"/>
      <c r="CM1048367" s="47"/>
      <c r="CN1048367" s="239"/>
      <c r="CO1048367" s="239"/>
      <c r="CP1048367" s="239"/>
      <c r="CQ1048367" s="239"/>
      <c r="CR1048367" s="239"/>
      <c r="CS1048367" s="239"/>
      <c r="CT1048367" s="239"/>
      <c r="CU1048367" s="239"/>
      <c r="CV1048367" s="243"/>
    </row>
    <row r="1048368" spans="1:100" s="51" customFormat="1" ht="180.75" thickBot="1" x14ac:dyDescent="0.25">
      <c r="A1048368" s="215" t="s">
        <v>151</v>
      </c>
      <c r="B1048368" s="112" t="s">
        <v>147</v>
      </c>
      <c r="C1048368" s="214" t="s">
        <v>192</v>
      </c>
      <c r="D1048368" s="211"/>
      <c r="E1048368" s="211"/>
      <c r="F1048368" s="107" t="s">
        <v>264</v>
      </c>
      <c r="G1048368" s="108" t="s">
        <v>35</v>
      </c>
      <c r="H1048368" s="108" t="s">
        <v>39</v>
      </c>
      <c r="I1048368" s="159" t="s">
        <v>105</v>
      </c>
      <c r="J1048368" s="300" t="s">
        <v>379</v>
      </c>
      <c r="K1048368" s="20"/>
      <c r="L1048368" s="20"/>
      <c r="M1048368" s="112" t="s">
        <v>143</v>
      </c>
      <c r="N1048368" s="4"/>
      <c r="O1048368" s="4"/>
      <c r="P1048368" s="4"/>
      <c r="Q1048368" s="4"/>
      <c r="R1048368" s="112" t="s">
        <v>399</v>
      </c>
      <c r="S1048368" s="4"/>
      <c r="T1048368" s="4"/>
      <c r="U1048368" s="4"/>
      <c r="V1048368" s="4"/>
      <c r="W1048368" s="4"/>
      <c r="X1048368" s="190"/>
      <c r="Y1048368" s="190"/>
      <c r="Z1048368" s="4" t="s">
        <v>326</v>
      </c>
      <c r="AA1048368" s="4"/>
      <c r="AB1048368" s="190"/>
      <c r="AC1048368" s="190"/>
      <c r="AD1048368" s="190"/>
      <c r="AE1048368" s="4"/>
      <c r="AF1048368" s="112" t="s">
        <v>302</v>
      </c>
      <c r="AG1048368" s="193"/>
      <c r="AH1048368" s="190"/>
      <c r="AI1048368" s="190"/>
      <c r="AJ1048368" s="116" t="s">
        <v>303</v>
      </c>
      <c r="AK1048368" s="115" t="s">
        <v>307</v>
      </c>
      <c r="AL1048368" s="193"/>
      <c r="AM1048368" s="190"/>
      <c r="AN1048368" s="190"/>
      <c r="AO1048368" s="4"/>
      <c r="AP1048368" s="4"/>
      <c r="AQ1048368" s="39"/>
      <c r="AR1048368" s="4"/>
      <c r="AS1048368" s="115" t="s">
        <v>82</v>
      </c>
      <c r="AT1048368" s="21"/>
      <c r="AU1048368" s="21"/>
      <c r="AV1048368" s="124" t="s">
        <v>84</v>
      </c>
      <c r="AW1048368" s="93" t="s">
        <v>85</v>
      </c>
      <c r="AX1048368" s="119" t="s">
        <v>86</v>
      </c>
      <c r="AZ1048368" s="131" t="s">
        <v>175</v>
      </c>
      <c r="BA1048368" s="228" t="s">
        <v>475</v>
      </c>
      <c r="BB1048368" s="47" t="s">
        <v>468</v>
      </c>
      <c r="BC1048368" s="133" t="s">
        <v>479</v>
      </c>
      <c r="BE1048368" s="236" t="s">
        <v>170</v>
      </c>
      <c r="BF1048368" s="234" t="s">
        <v>190</v>
      </c>
      <c r="BG1048368" s="234" t="s">
        <v>190</v>
      </c>
      <c r="BH1048368" s="233" t="s">
        <v>170</v>
      </c>
      <c r="BI1048368" s="233" t="s">
        <v>397</v>
      </c>
      <c r="BJ1048368" s="234" t="s">
        <v>189</v>
      </c>
      <c r="BK1048368" s="233" t="s">
        <v>169</v>
      </c>
      <c r="BL1048368" s="233" t="s">
        <v>167</v>
      </c>
      <c r="BM1048368" s="233" t="s">
        <v>166</v>
      </c>
      <c r="BN1048368" s="240" t="s">
        <v>190</v>
      </c>
      <c r="BO1048368" s="47"/>
      <c r="BP1048368" s="47"/>
      <c r="BZ1048368" s="47"/>
      <c r="CA1048368" s="47"/>
      <c r="CB1048368" s="47"/>
      <c r="CC1048368" s="47"/>
      <c r="CD1048368" s="47"/>
      <c r="CE1048368" s="47"/>
      <c r="CF1048368" s="47"/>
      <c r="CG1048368" s="47"/>
      <c r="CH1048368" s="47"/>
      <c r="CI1048368" s="47"/>
      <c r="CJ1048368" s="47"/>
      <c r="CK1048368" s="47"/>
      <c r="CL1048368" s="47"/>
      <c r="CM1048368" s="47"/>
      <c r="CN1048368" s="47"/>
      <c r="CO1048368" s="47"/>
      <c r="CP1048368" s="47"/>
      <c r="CQ1048368" s="47"/>
      <c r="CR1048368" s="47"/>
      <c r="CS1048368" s="47"/>
      <c r="CT1048368" s="47"/>
      <c r="CU1048368" s="47"/>
      <c r="CV1048368" s="47"/>
    </row>
    <row r="1048369" spans="2:100" ht="195.75" thickBot="1" x14ac:dyDescent="0.25">
      <c r="B1048369" s="112" t="s">
        <v>160</v>
      </c>
      <c r="C1048369" s="214" t="s">
        <v>193</v>
      </c>
      <c r="D1048369" s="211"/>
      <c r="E1048369" s="211"/>
      <c r="G1048369" s="108" t="s">
        <v>227</v>
      </c>
      <c r="H1048369" s="108" t="s">
        <v>226</v>
      </c>
      <c r="I1048369" s="159" t="s">
        <v>136</v>
      </c>
      <c r="J1048369" s="301" t="s">
        <v>398</v>
      </c>
      <c r="M1048369" s="112" t="s">
        <v>99</v>
      </c>
      <c r="R1048369" s="122" t="s">
        <v>328</v>
      </c>
      <c r="Z1048369" s="4" t="s">
        <v>327</v>
      </c>
      <c r="AF1048369" s="93"/>
      <c r="AG1048369" s="193"/>
      <c r="AK1048369" s="115" t="s">
        <v>308</v>
      </c>
      <c r="AL1048369" s="193"/>
      <c r="AS1048369" s="116" t="s">
        <v>83</v>
      </c>
      <c r="AV1048369" s="124"/>
      <c r="AW1048369" s="93" t="s">
        <v>87</v>
      </c>
      <c r="AX1048369" s="119" t="s">
        <v>85</v>
      </c>
      <c r="AZ1048369" s="131" t="s">
        <v>397</v>
      </c>
      <c r="BA1048369" s="228" t="s">
        <v>476</v>
      </c>
      <c r="BB1048369" s="47" t="s">
        <v>469</v>
      </c>
      <c r="BC1048369" s="133" t="s">
        <v>260</v>
      </c>
      <c r="BD1048369" s="3"/>
      <c r="BE1048369" s="236" t="s">
        <v>169</v>
      </c>
      <c r="BF1048369" s="233" t="s">
        <v>169</v>
      </c>
      <c r="BG1048369" s="234" t="s">
        <v>185</v>
      </c>
      <c r="BH1048369" s="234" t="s">
        <v>190</v>
      </c>
      <c r="BI1048369" s="233" t="s">
        <v>156</v>
      </c>
      <c r="BJ1048369" s="233" t="s">
        <v>173</v>
      </c>
      <c r="BK1048369" s="104"/>
      <c r="BL1048369" s="104"/>
      <c r="BM1048369" s="233" t="s">
        <v>170</v>
      </c>
      <c r="BN1048369" s="241" t="s">
        <v>169</v>
      </c>
      <c r="BO1048369" s="47"/>
      <c r="BP1048369" s="1"/>
      <c r="CA1048369" s="1"/>
      <c r="CB1048369" s="1"/>
      <c r="CC1048369" s="47"/>
      <c r="CD1048369" s="47"/>
      <c r="CE1048369" s="47"/>
      <c r="CF1048369" s="47"/>
      <c r="CG1048369" s="47"/>
      <c r="CH1048369" s="47"/>
      <c r="CI1048369" s="47"/>
      <c r="CJ1048369" s="47"/>
      <c r="CK1048369" s="47"/>
      <c r="CL1048369" s="47"/>
      <c r="CM1048369" s="1"/>
      <c r="CN1048369" s="1"/>
      <c r="CO1048369" s="1"/>
      <c r="CP1048369" s="1"/>
      <c r="CQ1048369" s="1"/>
      <c r="CR1048369" s="1"/>
      <c r="CS1048369" s="1"/>
      <c r="CT1048369" s="1"/>
      <c r="CU1048369" s="1"/>
      <c r="CV1048369" s="1"/>
    </row>
    <row r="1048370" spans="2:100" ht="135" x14ac:dyDescent="0.2">
      <c r="B1048370" s="112" t="s">
        <v>163</v>
      </c>
      <c r="C1048370" s="214" t="s">
        <v>194</v>
      </c>
      <c r="D1048370" s="211"/>
      <c r="E1048370" s="211"/>
      <c r="G1048370" s="108" t="s">
        <v>34</v>
      </c>
      <c r="H1048370" s="108" t="s">
        <v>38</v>
      </c>
      <c r="I1048370" s="112" t="s">
        <v>106</v>
      </c>
      <c r="M1048370" s="112" t="s">
        <v>144</v>
      </c>
      <c r="R1048370" s="112" t="s">
        <v>321</v>
      </c>
      <c r="AF1048370" s="93"/>
      <c r="AG1048370" s="193"/>
      <c r="AK1048370" s="115" t="s">
        <v>484</v>
      </c>
      <c r="AL1048370" s="193"/>
      <c r="AS1048370" s="51"/>
      <c r="AV1048370" s="124"/>
      <c r="AW1048370" s="93" t="s">
        <v>88</v>
      </c>
      <c r="AX1048370" s="119" t="s">
        <v>87</v>
      </c>
      <c r="AZ1048370" s="131" t="s">
        <v>174</v>
      </c>
      <c r="BA1048370" s="228" t="s">
        <v>477</v>
      </c>
      <c r="BB1048370" s="47" t="s">
        <v>152</v>
      </c>
      <c r="BC1048370" s="133" t="s">
        <v>480</v>
      </c>
      <c r="BD1048370" s="3"/>
      <c r="BE1048370" s="236" t="s">
        <v>156</v>
      </c>
      <c r="BF1048370" s="234" t="s">
        <v>189</v>
      </c>
      <c r="BG1048370" s="234" t="s">
        <v>184</v>
      </c>
      <c r="BH1048370" s="234" t="s">
        <v>185</v>
      </c>
      <c r="BI1048370" s="233" t="s">
        <v>170</v>
      </c>
      <c r="BJ1048370" s="233" t="s">
        <v>169</v>
      </c>
      <c r="BK1048370" s="104"/>
      <c r="BL1048370" s="104"/>
      <c r="BM1048370" s="233" t="s">
        <v>174</v>
      </c>
      <c r="BN1048370" s="241" t="s">
        <v>156</v>
      </c>
      <c r="BO1048370" s="1"/>
      <c r="BP1048370" s="1"/>
      <c r="BR1048370" s="1"/>
      <c r="BY1048370" s="1"/>
      <c r="BZ1048370" s="1"/>
      <c r="CA1048370" s="1"/>
      <c r="CB1048370" s="1"/>
      <c r="CC1048370" s="47"/>
      <c r="CD1048370" s="47"/>
      <c r="CE1048370" s="47"/>
      <c r="CF1048370" s="47"/>
      <c r="CG1048370" s="47"/>
      <c r="CH1048370" s="47"/>
      <c r="CI1048370" s="47"/>
      <c r="CJ1048370" s="47"/>
      <c r="CK1048370" s="47"/>
      <c r="CL1048370" s="47"/>
      <c r="CM1048370" s="1"/>
      <c r="CN1048370" s="1"/>
      <c r="CO1048370" s="1"/>
      <c r="CP1048370" s="1"/>
      <c r="CQ1048370" s="1"/>
      <c r="CR1048370" s="1"/>
      <c r="CS1048370" s="1"/>
      <c r="CT1048370" s="1"/>
      <c r="CU1048370" s="1"/>
      <c r="CV1048370" s="1"/>
    </row>
    <row r="1048371" spans="2:100" ht="115.5" thickBot="1" x14ac:dyDescent="0.25">
      <c r="B1048371" s="112" t="s">
        <v>158</v>
      </c>
      <c r="C1048371" s="210" t="s">
        <v>195</v>
      </c>
      <c r="D1048371" s="93"/>
      <c r="E1048371" s="93"/>
      <c r="G1048371" s="108" t="s">
        <v>33</v>
      </c>
      <c r="H1048371" s="108" t="s">
        <v>37</v>
      </c>
      <c r="I1048371" s="112" t="s">
        <v>139</v>
      </c>
      <c r="M1048371" s="113" t="s">
        <v>121</v>
      </c>
      <c r="R1048371" s="113" t="s">
        <v>322</v>
      </c>
      <c r="AK1048371" s="115" t="s">
        <v>309</v>
      </c>
      <c r="AL1048371" s="193"/>
      <c r="AS1048371" s="51"/>
      <c r="AV1048371" s="125"/>
      <c r="AW1048371" s="126"/>
      <c r="AX1048371" s="120" t="s">
        <v>88</v>
      </c>
      <c r="AZ1048371" s="131" t="s">
        <v>166</v>
      </c>
      <c r="BA1048371" s="228" t="s">
        <v>478</v>
      </c>
      <c r="BB1048371" s="47" t="s">
        <v>470</v>
      </c>
      <c r="BC1048371" s="133" t="s">
        <v>259</v>
      </c>
      <c r="BD1048371" s="3"/>
      <c r="BE1048371" s="237" t="s">
        <v>456</v>
      </c>
      <c r="BF1048371" s="234" t="s">
        <v>187</v>
      </c>
      <c r="BG1048371" s="233" t="s">
        <v>180</v>
      </c>
      <c r="BH1048371" s="234" t="s">
        <v>184</v>
      </c>
      <c r="BI1048371" s="233" t="s">
        <v>410</v>
      </c>
      <c r="BJ1048371" s="233" t="s">
        <v>170</v>
      </c>
      <c r="BK1048371" s="104"/>
      <c r="BL1048371" s="104"/>
      <c r="BM1048371" s="233" t="s">
        <v>172</v>
      </c>
      <c r="BN1048371" s="241" t="s">
        <v>395</v>
      </c>
      <c r="BO1048371" s="1"/>
      <c r="BP1048371" s="1"/>
      <c r="BR1048371" s="1"/>
      <c r="BS1048371" s="1"/>
      <c r="BT1048371" s="1"/>
      <c r="BU1048371" s="1"/>
      <c r="BV1048371" s="1"/>
      <c r="BW1048371" s="1"/>
      <c r="BX1048371" s="1"/>
      <c r="BY1048371" s="1"/>
      <c r="BZ1048371" s="1"/>
      <c r="CA1048371" s="1"/>
      <c r="CB1048371" s="1"/>
      <c r="CC1048371" s="47"/>
      <c r="CD1048371" s="47"/>
      <c r="CE1048371" s="47"/>
      <c r="CF1048371" s="47"/>
      <c r="CG1048371" s="47"/>
      <c r="CH1048371" s="47"/>
      <c r="CI1048371" s="47"/>
      <c r="CJ1048371" s="47"/>
      <c r="CK1048371" s="47"/>
      <c r="CL1048371" s="47"/>
      <c r="CM1048371" s="1"/>
      <c r="CN1048371" s="1"/>
      <c r="CO1048371" s="1"/>
      <c r="CP1048371" s="1"/>
      <c r="CQ1048371" s="1"/>
      <c r="CR1048371" s="1"/>
      <c r="CS1048371" s="1"/>
      <c r="CT1048371" s="1"/>
      <c r="CU1048371" s="1"/>
      <c r="CV1048371" s="1"/>
    </row>
    <row r="1048372" spans="2:100" ht="102.75" thickBot="1" x14ac:dyDescent="0.25">
      <c r="B1048372" s="112" t="s">
        <v>161</v>
      </c>
      <c r="C1048372" s="210" t="s">
        <v>198</v>
      </c>
      <c r="D1048372" s="93"/>
      <c r="E1048372" s="93"/>
      <c r="G1048372" s="109" t="s">
        <v>32</v>
      </c>
      <c r="H1048372" s="109" t="s">
        <v>225</v>
      </c>
      <c r="I1048372" s="112" t="s">
        <v>102</v>
      </c>
      <c r="AK1048372" s="115" t="s">
        <v>310</v>
      </c>
      <c r="AL1048372" s="193"/>
      <c r="AS1048372" s="51"/>
      <c r="AZ1048372" s="130" t="s">
        <v>185</v>
      </c>
      <c r="BA1048372" s="228"/>
      <c r="BB1048372" s="47"/>
      <c r="BC1048372" s="134"/>
      <c r="BD1048372" s="3"/>
      <c r="BE1048372" s="141"/>
      <c r="BF1048372" s="233" t="s">
        <v>411</v>
      </c>
      <c r="BG1048372" s="233" t="s">
        <v>181</v>
      </c>
      <c r="BH1048372" s="233" t="s">
        <v>180</v>
      </c>
      <c r="BI1048372" s="233" t="s">
        <v>168</v>
      </c>
      <c r="BJ1048372" s="104"/>
      <c r="BK1048372" s="104"/>
      <c r="BL1048372" s="104"/>
      <c r="BM1048372" s="104"/>
      <c r="BN1048372" s="138" t="s">
        <v>482</v>
      </c>
      <c r="BO1048372" s="1"/>
      <c r="BP1048372" s="1"/>
      <c r="BR1048372" s="1"/>
      <c r="BS1048372" s="1"/>
      <c r="BT1048372" s="1"/>
      <c r="BU1048372" s="1"/>
      <c r="BV1048372" s="1"/>
      <c r="BW1048372" s="1"/>
      <c r="BX1048372" s="1"/>
      <c r="BY1048372" s="1"/>
      <c r="BZ1048372" s="1"/>
      <c r="CA1048372" s="1"/>
      <c r="CB1048372" s="1"/>
      <c r="CC1048372" s="1"/>
      <c r="CD1048372" s="1"/>
      <c r="CE1048372" s="1"/>
      <c r="CF1048372" s="1"/>
      <c r="CG1048372" s="1"/>
      <c r="CH1048372" s="1"/>
      <c r="CI1048372" s="1"/>
      <c r="CJ1048372" s="1"/>
      <c r="CK1048372" s="1"/>
      <c r="CL1048372" s="1"/>
      <c r="CM1048372" s="1"/>
      <c r="CN1048372" s="1"/>
      <c r="CO1048372" s="1"/>
      <c r="CP1048372" s="1"/>
      <c r="CQ1048372" s="1"/>
      <c r="CR1048372" s="1"/>
      <c r="CS1048372" s="1"/>
      <c r="CT1048372" s="1"/>
      <c r="CU1048372" s="1"/>
      <c r="CV1048372" s="1"/>
    </row>
    <row r="1048373" spans="2:100" ht="230.25" thickBot="1" x14ac:dyDescent="0.25">
      <c r="B1048373" s="112" t="s">
        <v>162</v>
      </c>
      <c r="C1048373" s="210" t="s">
        <v>199</v>
      </c>
      <c r="D1048373" s="93"/>
      <c r="E1048373" s="93"/>
      <c r="I1048373" s="112" t="s">
        <v>104</v>
      </c>
      <c r="J1048373" s="410" t="s">
        <v>24</v>
      </c>
      <c r="K1048373" s="411"/>
      <c r="L1048373" s="411"/>
      <c r="M1048373" s="411"/>
      <c r="N1048373" s="411"/>
      <c r="O1048373" s="411"/>
      <c r="P1048373" s="411"/>
      <c r="Q1048373" s="411"/>
      <c r="R1048373" s="411"/>
      <c r="S1048373" s="411"/>
      <c r="T1048373" s="411"/>
      <c r="U1048373" s="411"/>
      <c r="V1048373" s="411"/>
      <c r="W1048373" s="411"/>
      <c r="X1048373" s="411"/>
      <c r="Y1048373" s="411"/>
      <c r="Z1048373" s="411"/>
      <c r="AA1048373" s="411"/>
      <c r="AB1048373" s="411"/>
      <c r="AC1048373" s="411"/>
      <c r="AD1048373" s="411"/>
      <c r="AE1048373" s="411"/>
      <c r="AF1048373" s="412"/>
      <c r="AG1048373" s="196"/>
      <c r="AH1048373" s="197"/>
      <c r="AI1048373" s="197"/>
      <c r="AJ1048373" s="148"/>
      <c r="AK1048373" s="115" t="s">
        <v>311</v>
      </c>
      <c r="AL1048373" s="198"/>
      <c r="AM1048373" s="197"/>
      <c r="AN1048373" s="197"/>
      <c r="AO1048373" s="148"/>
      <c r="AP1048373" s="148"/>
      <c r="AR1048373" s="148"/>
      <c r="AS1048373" s="148"/>
      <c r="AZ1048373" s="130" t="s">
        <v>184</v>
      </c>
      <c r="BA1048373" s="228"/>
      <c r="BB1048373" s="137"/>
      <c r="BC1048373" s="135"/>
      <c r="BD1048373" s="3"/>
      <c r="BE1048373" s="141"/>
      <c r="BF1048373" s="233" t="s">
        <v>394</v>
      </c>
      <c r="BG1048373" s="233" t="s">
        <v>182</v>
      </c>
      <c r="BH1048373" s="233" t="s">
        <v>181</v>
      </c>
      <c r="BI1048373" s="233" t="s">
        <v>396</v>
      </c>
      <c r="BJ1048373" s="104"/>
      <c r="BK1048373" s="104"/>
      <c r="BL1048373" s="104"/>
      <c r="BM1048373" s="104"/>
      <c r="BN1048373" s="142"/>
      <c r="BO1048373" s="1"/>
      <c r="BP1048373" s="1"/>
      <c r="BR1048373" s="1"/>
      <c r="BX1048373" s="1"/>
      <c r="BY1048373" s="1"/>
      <c r="BZ1048373" s="1"/>
      <c r="CA1048373" s="1"/>
      <c r="CB1048373" s="1"/>
      <c r="CC1048373" s="1"/>
      <c r="CD1048373" s="1"/>
      <c r="CE1048373" s="1"/>
      <c r="CF1048373" s="1"/>
      <c r="CG1048373" s="1"/>
      <c r="CH1048373" s="1"/>
      <c r="CI1048373" s="1"/>
      <c r="CJ1048373" s="1"/>
      <c r="CK1048373" s="1"/>
      <c r="CL1048373" s="1"/>
      <c r="CM1048373" s="1"/>
      <c r="CN1048373" s="1"/>
      <c r="CO1048373" s="1"/>
      <c r="CP1048373" s="1"/>
      <c r="CQ1048373" s="1"/>
      <c r="CR1048373" s="1"/>
      <c r="CS1048373" s="1"/>
      <c r="CT1048373" s="1"/>
      <c r="CU1048373" s="1"/>
      <c r="CV1048373" s="1"/>
    </row>
    <row r="1048374" spans="2:100" ht="102.75" thickBot="1" x14ac:dyDescent="0.25">
      <c r="B1048374" s="112" t="s">
        <v>148</v>
      </c>
      <c r="C1048374" s="210" t="s">
        <v>197</v>
      </c>
      <c r="D1048374" s="93"/>
      <c r="E1048374" s="93"/>
      <c r="I1048374" s="112" t="s">
        <v>103</v>
      </c>
      <c r="J1048374" s="302" t="s">
        <v>109</v>
      </c>
      <c r="K1048374" s="302" t="s">
        <v>105</v>
      </c>
      <c r="L1048374" s="302" t="s">
        <v>136</v>
      </c>
      <c r="M1048374" s="118" t="s">
        <v>106</v>
      </c>
      <c r="N1048374" s="118" t="s">
        <v>139</v>
      </c>
      <c r="O1048374" s="121" t="s">
        <v>102</v>
      </c>
      <c r="P1048374" s="39"/>
      <c r="Q1048374" s="118" t="s">
        <v>104</v>
      </c>
      <c r="R1048374" s="118" t="s">
        <v>103</v>
      </c>
      <c r="S1048374" s="118" t="s">
        <v>108</v>
      </c>
      <c r="V1048374" s="118" t="s">
        <v>100</v>
      </c>
      <c r="W1048374" s="102"/>
      <c r="X1048374" s="192"/>
      <c r="Y1048374" s="192"/>
      <c r="Z1048374" s="102"/>
      <c r="AA1048374" s="102"/>
      <c r="AB1048374" s="192"/>
      <c r="AE1048374" s="118" t="s">
        <v>140</v>
      </c>
      <c r="AF1048374" s="118" t="s">
        <v>40</v>
      </c>
      <c r="AG1048374" s="192"/>
      <c r="AH1048374" s="194"/>
      <c r="AI1048374" s="194"/>
      <c r="AJ1048374" s="51"/>
      <c r="AK1048374" s="150" t="s">
        <v>312</v>
      </c>
      <c r="AL1048374" s="193"/>
      <c r="AW1048374" s="48"/>
      <c r="AX1048374" s="48"/>
      <c r="AY1048374" s="48"/>
      <c r="AZ1048374" s="131" t="s">
        <v>180</v>
      </c>
      <c r="BA1048374" s="48"/>
      <c r="BB1048374" s="48"/>
      <c r="BC1048374" s="48"/>
      <c r="BD1048374" s="3"/>
      <c r="BE1048374" s="141"/>
      <c r="BF1048374" s="234" t="s">
        <v>185</v>
      </c>
      <c r="BG1048374" s="233" t="s">
        <v>176</v>
      </c>
      <c r="BH1048374" s="233" t="s">
        <v>182</v>
      </c>
      <c r="BI1048374" s="233" t="s">
        <v>171</v>
      </c>
      <c r="BJ1048374" s="104"/>
      <c r="BK1048374" s="104"/>
      <c r="BL1048374" s="104"/>
      <c r="BM1048374" s="104"/>
      <c r="BN1048374" s="142"/>
      <c r="BO1048374" s="1"/>
      <c r="BP1048374" s="1"/>
      <c r="BR1048374" s="1"/>
      <c r="BS1048374" s="1"/>
      <c r="BT1048374" s="1"/>
      <c r="BU1048374" s="1"/>
      <c r="BV1048374" s="1"/>
      <c r="BW1048374" s="1"/>
      <c r="BX1048374" s="1"/>
      <c r="BY1048374" s="1"/>
      <c r="BZ1048374" s="1"/>
      <c r="CA1048374" s="1"/>
      <c r="CB1048374" s="1"/>
      <c r="CC1048374" s="1"/>
      <c r="CD1048374" s="1"/>
      <c r="CE1048374" s="1"/>
      <c r="CF1048374" s="1"/>
      <c r="CG1048374" s="1"/>
      <c r="CH1048374" s="1"/>
      <c r="CI1048374" s="1"/>
      <c r="CJ1048374" s="1"/>
      <c r="CK1048374" s="1"/>
      <c r="CL1048374" s="1"/>
      <c r="CM1048374" s="1"/>
      <c r="CN1048374" s="1"/>
      <c r="CO1048374" s="1"/>
      <c r="CP1048374" s="1"/>
      <c r="CQ1048374" s="1"/>
      <c r="CR1048374" s="1"/>
      <c r="CS1048374" s="1"/>
      <c r="CT1048374" s="1"/>
      <c r="CU1048374" s="1"/>
      <c r="CV1048374" s="1"/>
    </row>
    <row r="1048375" spans="2:100" ht="166.5" thickBot="1" x14ac:dyDescent="0.25">
      <c r="B1048375" s="112" t="s">
        <v>149</v>
      </c>
      <c r="C1048375" s="210" t="s">
        <v>421</v>
      </c>
      <c r="D1048375" s="93"/>
      <c r="E1048375" s="93"/>
      <c r="I1048375" s="112" t="s">
        <v>108</v>
      </c>
      <c r="J1048375" s="297" t="s">
        <v>133</v>
      </c>
      <c r="K1048375" s="297" t="s">
        <v>133</v>
      </c>
      <c r="L1048375" s="297" t="s">
        <v>133</v>
      </c>
      <c r="M1048375" s="115" t="s">
        <v>133</v>
      </c>
      <c r="N1048375" s="117" t="s">
        <v>133</v>
      </c>
      <c r="O1048375" s="119" t="s">
        <v>133</v>
      </c>
      <c r="Q1048375" s="115" t="s">
        <v>133</v>
      </c>
      <c r="R1048375" s="117" t="s">
        <v>133</v>
      </c>
      <c r="S1048375" s="115" t="s">
        <v>133</v>
      </c>
      <c r="V1048375" s="115" t="s">
        <v>133</v>
      </c>
      <c r="W1048375" s="93"/>
      <c r="X1048375" s="193"/>
      <c r="Y1048375" s="193"/>
      <c r="Z1048375" s="93"/>
      <c r="AA1048375" s="93"/>
      <c r="AB1048375" s="193"/>
      <c r="AE1048375" s="117" t="s">
        <v>133</v>
      </c>
      <c r="AF1048375" s="115" t="s">
        <v>133</v>
      </c>
      <c r="AG1048375" s="193"/>
      <c r="AH1048375" s="194"/>
      <c r="AI1048375" s="194"/>
      <c r="AJ1048375" s="51"/>
      <c r="AK1048375" s="115" t="s">
        <v>313</v>
      </c>
      <c r="AL1048375" s="193"/>
      <c r="AW1048375" s="48"/>
      <c r="AZ1048375" s="131" t="s">
        <v>181</v>
      </c>
      <c r="BA1048375" s="225" t="s">
        <v>377</v>
      </c>
      <c r="BB1048375" s="222"/>
      <c r="BD1048375" s="3"/>
      <c r="BE1048375" s="141"/>
      <c r="BF1048375" s="234" t="s">
        <v>184</v>
      </c>
      <c r="BG1048375" s="233" t="s">
        <v>445</v>
      </c>
      <c r="BH1048375" s="233" t="s">
        <v>176</v>
      </c>
      <c r="BI1048375" s="234" t="s">
        <v>188</v>
      </c>
      <c r="BJ1048375" s="104"/>
      <c r="BK1048375" s="104"/>
      <c r="BL1048375" s="104"/>
      <c r="BM1048375" s="104"/>
      <c r="BN1048375" s="142"/>
      <c r="CB1048375" s="51"/>
      <c r="CC1048375" s="1"/>
      <c r="CD1048375" s="1"/>
      <c r="CE1048375" s="1"/>
      <c r="CF1048375" s="1"/>
      <c r="CG1048375" s="1"/>
      <c r="CH1048375" s="1"/>
      <c r="CI1048375" s="1"/>
      <c r="CJ1048375" s="1"/>
      <c r="CK1048375" s="1"/>
      <c r="CL1048375" s="1"/>
      <c r="CM1048375" s="1"/>
      <c r="CN1048375" s="1"/>
      <c r="CO1048375" s="1"/>
      <c r="CP1048375" s="1"/>
      <c r="CQ1048375" s="1"/>
      <c r="CR1048375" s="1"/>
      <c r="CS1048375" s="1"/>
      <c r="CT1048375" s="1"/>
      <c r="CU1048375" s="1"/>
      <c r="CV1048375" s="1"/>
    </row>
    <row r="1048376" spans="2:100" ht="102.75" thickBot="1" x14ac:dyDescent="0.25">
      <c r="B1048376" s="113" t="s">
        <v>157</v>
      </c>
      <c r="C1048376" s="216" t="s">
        <v>196</v>
      </c>
      <c r="D1048376" s="93"/>
      <c r="E1048376" s="93"/>
      <c r="I1048376" s="112" t="s">
        <v>100</v>
      </c>
      <c r="J1048376" s="297" t="s">
        <v>137</v>
      </c>
      <c r="K1048376" s="297" t="s">
        <v>137</v>
      </c>
      <c r="L1048376" s="297" t="s">
        <v>137</v>
      </c>
      <c r="M1048376" s="115" t="s">
        <v>137</v>
      </c>
      <c r="N1048376" s="115" t="s">
        <v>137</v>
      </c>
      <c r="O1048376" s="119" t="s">
        <v>137</v>
      </c>
      <c r="Q1048376" s="115" t="s">
        <v>137</v>
      </c>
      <c r="R1048376" s="115" t="s">
        <v>137</v>
      </c>
      <c r="S1048376" s="115" t="s">
        <v>134</v>
      </c>
      <c r="V1048376" s="115" t="s">
        <v>137</v>
      </c>
      <c r="W1048376" s="93"/>
      <c r="X1048376" s="193"/>
      <c r="Y1048376" s="193"/>
      <c r="Z1048376" s="93"/>
      <c r="AA1048376" s="93"/>
      <c r="AB1048376" s="193"/>
      <c r="AE1048376" s="115" t="s">
        <v>137</v>
      </c>
      <c r="AF1048376" s="115" t="s">
        <v>137</v>
      </c>
      <c r="AG1048376" s="193"/>
      <c r="AH1048376" s="194"/>
      <c r="AI1048376" s="194"/>
      <c r="AJ1048376" s="51"/>
      <c r="AK1048376" s="116" t="s">
        <v>314</v>
      </c>
      <c r="AW1048376" s="48"/>
      <c r="AZ1048376" s="131" t="s">
        <v>182</v>
      </c>
      <c r="BA1048376" s="226" t="s">
        <v>257</v>
      </c>
      <c r="BB1048376" s="158" t="s">
        <v>255</v>
      </c>
      <c r="BD1048376" s="3"/>
      <c r="BE1048376" s="141"/>
      <c r="BF1048376" s="233" t="s">
        <v>180</v>
      </c>
      <c r="BG1048376" s="233" t="s">
        <v>178</v>
      </c>
      <c r="BH1048376" s="233" t="s">
        <v>445</v>
      </c>
      <c r="BI1048376" s="233" t="s">
        <v>173</v>
      </c>
      <c r="BJ1048376" s="104"/>
      <c r="BK1048376" s="104"/>
      <c r="BL1048376" s="104"/>
      <c r="BM1048376" s="104"/>
      <c r="BN1048376" s="142"/>
      <c r="CC1048376" s="1"/>
      <c r="CD1048376" s="1"/>
      <c r="CE1048376" s="1"/>
      <c r="CF1048376" s="1"/>
      <c r="CG1048376" s="1"/>
      <c r="CH1048376" s="1"/>
      <c r="CI1048376" s="1"/>
      <c r="CJ1048376" s="1"/>
      <c r="CK1048376" s="1"/>
      <c r="CL1048376" s="1"/>
      <c r="CM1048376" s="1"/>
      <c r="CN1048376" s="1"/>
      <c r="CO1048376" s="1"/>
      <c r="CP1048376" s="1"/>
      <c r="CQ1048376" s="1"/>
      <c r="CR1048376" s="1"/>
      <c r="CS1048376" s="1"/>
      <c r="CT1048376" s="1"/>
      <c r="CU1048376" s="1"/>
      <c r="CV1048376" s="1"/>
    </row>
    <row r="1048377" spans="2:100" ht="36.75" thickBot="1" x14ac:dyDescent="0.25">
      <c r="B1048377" s="93"/>
      <c r="C1048377" s="93"/>
      <c r="D1048377" s="93"/>
      <c r="E1048377" s="93"/>
      <c r="I1048377" s="112" t="s">
        <v>141</v>
      </c>
      <c r="J1048377" s="297" t="s">
        <v>134</v>
      </c>
      <c r="K1048377" s="297" t="s">
        <v>134</v>
      </c>
      <c r="L1048377" s="303" t="s">
        <v>134</v>
      </c>
      <c r="M1048377" s="115" t="s">
        <v>134</v>
      </c>
      <c r="N1048377" s="115" t="s">
        <v>134</v>
      </c>
      <c r="O1048377" s="119" t="s">
        <v>134</v>
      </c>
      <c r="Q1048377" s="115" t="s">
        <v>134</v>
      </c>
      <c r="R1048377" s="115" t="s">
        <v>134</v>
      </c>
      <c r="S1048377" s="116" t="s">
        <v>135</v>
      </c>
      <c r="V1048377" s="115" t="s">
        <v>134</v>
      </c>
      <c r="W1048377" s="93"/>
      <c r="X1048377" s="193"/>
      <c r="Y1048377" s="193"/>
      <c r="Z1048377" s="93"/>
      <c r="AA1048377" s="93"/>
      <c r="AB1048377" s="193"/>
      <c r="AE1048377" s="115" t="s">
        <v>134</v>
      </c>
      <c r="AF1048377" s="115" t="s">
        <v>134</v>
      </c>
      <c r="AG1048377" s="193"/>
      <c r="AH1048377" s="194"/>
      <c r="AI1048377" s="194"/>
      <c r="AJ1048377" s="51"/>
      <c r="AW1048377" s="48"/>
      <c r="AZ1048377" s="131" t="s">
        <v>176</v>
      </c>
      <c r="BA1048377" s="227" t="s">
        <v>246</v>
      </c>
      <c r="BB1048377" s="138" t="s">
        <v>244</v>
      </c>
      <c r="BD1048377" s="3"/>
      <c r="BE1048377" s="140"/>
      <c r="BF1048377" s="233" t="s">
        <v>181</v>
      </c>
      <c r="BG1048377" s="233" t="s">
        <v>177</v>
      </c>
      <c r="BH1048377" s="233" t="s">
        <v>178</v>
      </c>
      <c r="BI1048377" s="233" t="s">
        <v>172</v>
      </c>
      <c r="BJ1048377" s="104"/>
      <c r="BK1048377" s="104"/>
      <c r="BL1048377" s="104"/>
      <c r="BM1048377" s="104"/>
      <c r="BN1048377" s="142"/>
      <c r="BQ1048377" s="239"/>
      <c r="CC1048377" s="1"/>
      <c r="CD1048377" s="1"/>
      <c r="CE1048377" s="1"/>
      <c r="CF1048377" s="1"/>
      <c r="CG1048377" s="1"/>
      <c r="CH1048377" s="1"/>
      <c r="CI1048377" s="1"/>
      <c r="CJ1048377" s="1"/>
      <c r="CK1048377" s="1"/>
      <c r="CL1048377" s="1"/>
      <c r="CM1048377" s="1"/>
      <c r="CN1048377" s="1"/>
      <c r="CO1048377" s="1"/>
      <c r="CP1048377" s="1"/>
      <c r="CQ1048377" s="1"/>
      <c r="CR1048377" s="1"/>
      <c r="CS1048377" s="1"/>
      <c r="CT1048377" s="1"/>
      <c r="CU1048377" s="1"/>
      <c r="CV1048377" s="1"/>
    </row>
    <row r="1048378" spans="2:100" ht="34.5" thickBot="1" x14ac:dyDescent="0.25">
      <c r="B1048378" s="232" t="s">
        <v>466</v>
      </c>
      <c r="C1048378" s="232" t="s">
        <v>460</v>
      </c>
      <c r="D1048378" s="102"/>
      <c r="E1048378" s="102"/>
      <c r="I1048378" s="113"/>
      <c r="J1048378" s="297" t="s">
        <v>138</v>
      </c>
      <c r="K1048378" s="297" t="s">
        <v>138</v>
      </c>
      <c r="M1048378" s="115" t="s">
        <v>138</v>
      </c>
      <c r="O1048378" s="119" t="s">
        <v>138</v>
      </c>
      <c r="Q1048378" s="115" t="s">
        <v>138</v>
      </c>
      <c r="R1048378" s="115" t="s">
        <v>138</v>
      </c>
      <c r="V1048378" s="115" t="s">
        <v>138</v>
      </c>
      <c r="W1048378" s="93"/>
      <c r="X1048378" s="193"/>
      <c r="Y1048378" s="193"/>
      <c r="Z1048378" s="93"/>
      <c r="AA1048378" s="93"/>
      <c r="AB1048378" s="193"/>
      <c r="AE1048378" s="115" t="s">
        <v>138</v>
      </c>
      <c r="AF1048378" s="115" t="s">
        <v>138</v>
      </c>
      <c r="AG1048378" s="193"/>
      <c r="AH1048378" s="194"/>
      <c r="AI1048378" s="194"/>
      <c r="AJ1048378" s="51"/>
      <c r="AW1048378" s="48"/>
      <c r="AZ1048378" s="131" t="s">
        <v>445</v>
      </c>
      <c r="BA1048378" s="227" t="s">
        <v>249</v>
      </c>
      <c r="BB1048378" s="138" t="s">
        <v>250</v>
      </c>
      <c r="BE1048378" s="141"/>
      <c r="BF1048378" s="233" t="s">
        <v>182</v>
      </c>
      <c r="BG1048378" s="233" t="s">
        <v>179</v>
      </c>
      <c r="BH1048378" s="233" t="s">
        <v>177</v>
      </c>
      <c r="BI1048378" s="234" t="s">
        <v>186</v>
      </c>
      <c r="BJ1048378" s="104"/>
      <c r="BK1048378" s="104"/>
      <c r="BL1048378" s="104"/>
      <c r="BM1048378" s="104"/>
      <c r="BN1048378" s="142"/>
      <c r="BQ1048378" s="239"/>
      <c r="CB1048378" s="51"/>
      <c r="CC1048378" s="1"/>
      <c r="CD1048378" s="1"/>
      <c r="CE1048378" s="1"/>
      <c r="CF1048378" s="1"/>
      <c r="CG1048378" s="1"/>
      <c r="CH1048378" s="1"/>
      <c r="CI1048378" s="1"/>
      <c r="CJ1048378" s="1"/>
      <c r="CK1048378" s="1"/>
      <c r="CL1048378" s="1"/>
      <c r="CM1048378" s="1"/>
      <c r="CN1048378" s="1"/>
      <c r="CO1048378" s="1"/>
      <c r="CP1048378" s="1"/>
      <c r="CQ1048378" s="1"/>
      <c r="CR1048378" s="1"/>
      <c r="CS1048378" s="1"/>
      <c r="CT1048378" s="1"/>
      <c r="CU1048378" s="1"/>
      <c r="CV1048378" s="1"/>
    </row>
    <row r="1048379" spans="2:100" ht="77.25" thickBot="1" x14ac:dyDescent="0.25">
      <c r="B1048379" s="229" t="s">
        <v>474</v>
      </c>
      <c r="C1048379" s="230" t="s">
        <v>461</v>
      </c>
      <c r="D1048379" s="212"/>
      <c r="E1048379" s="212"/>
      <c r="J1048379" s="303" t="s">
        <v>135</v>
      </c>
      <c r="K1048379" s="303" t="s">
        <v>135</v>
      </c>
      <c r="M1048379" s="116" t="s">
        <v>135</v>
      </c>
      <c r="O1048379" s="120" t="s">
        <v>135</v>
      </c>
      <c r="Q1048379" s="116" t="s">
        <v>135</v>
      </c>
      <c r="R1048379" s="116" t="s">
        <v>135</v>
      </c>
      <c r="V1048379" s="116" t="s">
        <v>135</v>
      </c>
      <c r="W1048379" s="93"/>
      <c r="X1048379" s="193"/>
      <c r="Y1048379" s="193"/>
      <c r="Z1048379" s="93"/>
      <c r="AA1048379" s="93"/>
      <c r="AB1048379" s="193"/>
      <c r="AE1048379" s="116" t="s">
        <v>135</v>
      </c>
      <c r="AF1048379" s="116" t="s">
        <v>135</v>
      </c>
      <c r="AG1048379" s="193"/>
      <c r="AH1048379" s="194"/>
      <c r="AI1048379" s="194"/>
      <c r="AJ1048379" s="51"/>
      <c r="AW1048379" s="48"/>
      <c r="AZ1048379" s="131" t="s">
        <v>178</v>
      </c>
      <c r="BA1048379" s="227" t="s">
        <v>247</v>
      </c>
      <c r="BB1048379" s="138" t="s">
        <v>251</v>
      </c>
      <c r="BD1048379" s="3"/>
      <c r="BE1048379" s="141"/>
      <c r="BF1048379" s="233" t="s">
        <v>176</v>
      </c>
      <c r="BG1048379" s="104"/>
      <c r="BH1048379" s="233" t="s">
        <v>179</v>
      </c>
      <c r="BI1048379" s="234" t="s">
        <v>185</v>
      </c>
      <c r="BJ1048379" s="104"/>
      <c r="BK1048379" s="104"/>
      <c r="BL1048379" s="104"/>
      <c r="BM1048379" s="104"/>
      <c r="BN1048379" s="142"/>
    </row>
    <row r="1048380" spans="2:100" ht="67.5" x14ac:dyDescent="0.25">
      <c r="B1048380" s="229" t="s">
        <v>475</v>
      </c>
      <c r="C1048380" s="230" t="s">
        <v>462</v>
      </c>
      <c r="D1048380" s="213"/>
      <c r="E1048380" s="213"/>
      <c r="AS1048380" s="51"/>
      <c r="AW1048380" s="48"/>
      <c r="AZ1048380" s="131" t="s">
        <v>177</v>
      </c>
      <c r="BA1048380" s="227" t="s">
        <v>290</v>
      </c>
      <c r="BB1048380" s="138" t="s">
        <v>252</v>
      </c>
      <c r="BD1048380" s="3"/>
      <c r="BE1048380" s="141"/>
      <c r="BF1048380" s="233" t="s">
        <v>445</v>
      </c>
      <c r="BG1048380" s="104"/>
      <c r="BH1048380" s="233" t="s">
        <v>290</v>
      </c>
      <c r="BI1048380" s="234" t="s">
        <v>184</v>
      </c>
      <c r="BJ1048380" s="104"/>
      <c r="BK1048380" s="104"/>
      <c r="BL1048380" s="104"/>
      <c r="BM1048380" s="104"/>
      <c r="BN1048380" s="142"/>
    </row>
    <row r="1048381" spans="2:100" ht="63.75" x14ac:dyDescent="0.25">
      <c r="B1048381" s="229" t="s">
        <v>476</v>
      </c>
      <c r="C1048381" s="231" t="s">
        <v>463</v>
      </c>
      <c r="D1048381" s="213"/>
      <c r="E1048381" s="213"/>
      <c r="AS1048381" s="51"/>
      <c r="AW1048381" s="48"/>
      <c r="AZ1048381" s="131" t="s">
        <v>179</v>
      </c>
      <c r="BA1048381" s="227" t="s">
        <v>245</v>
      </c>
      <c r="BB1048381" s="138" t="s">
        <v>164</v>
      </c>
      <c r="BD1048381" s="3"/>
      <c r="BE1048381" s="141"/>
      <c r="BF1048381" s="233" t="s">
        <v>178</v>
      </c>
      <c r="BG1048381" s="104"/>
      <c r="BH1048381" s="233" t="s">
        <v>246</v>
      </c>
      <c r="BI1048381" s="233" t="s">
        <v>180</v>
      </c>
      <c r="BJ1048381" s="104"/>
      <c r="BK1048381" s="104"/>
      <c r="BL1048381" s="104"/>
      <c r="BM1048381" s="104"/>
      <c r="BN1048381" s="142"/>
    </row>
    <row r="1048382" spans="2:100" ht="89.25" x14ac:dyDescent="0.2">
      <c r="B1048382" s="229" t="s">
        <v>477</v>
      </c>
      <c r="C1048382" s="230" t="s">
        <v>464</v>
      </c>
      <c r="D1048382" s="212"/>
      <c r="E1048382" s="212"/>
      <c r="AS1048382" s="51"/>
      <c r="AW1048382" s="48"/>
      <c r="AZ1048382" s="131" t="s">
        <v>396</v>
      </c>
      <c r="BA1048382" s="227" t="s">
        <v>256</v>
      </c>
      <c r="BB1048382" s="138" t="s">
        <v>253</v>
      </c>
      <c r="BD1048382" s="3"/>
      <c r="BE1048382" s="141"/>
      <c r="BF1048382" s="233" t="s">
        <v>177</v>
      </c>
      <c r="BG1048382" s="104"/>
      <c r="BH1048382" s="233" t="s">
        <v>249</v>
      </c>
      <c r="BI1048382" s="233" t="s">
        <v>181</v>
      </c>
      <c r="BJ1048382" s="104"/>
      <c r="BK1048382" s="104"/>
      <c r="BL1048382" s="104"/>
      <c r="BM1048382" s="104"/>
      <c r="BN1048382" s="142"/>
    </row>
    <row r="1048383" spans="2:100" ht="127.5" x14ac:dyDescent="0.2">
      <c r="B1048383" s="229" t="s">
        <v>478</v>
      </c>
      <c r="C1048383" s="230" t="s">
        <v>465</v>
      </c>
      <c r="D1048383" s="212"/>
      <c r="E1048383" s="212"/>
      <c r="AS1048383" s="51"/>
      <c r="AW1048383" s="48"/>
      <c r="AZ1048383" s="131" t="s">
        <v>172</v>
      </c>
      <c r="BA1048383" s="227" t="s">
        <v>289</v>
      </c>
      <c r="BB1048383" s="138" t="s">
        <v>418</v>
      </c>
      <c r="BD1048383" s="3"/>
      <c r="BE1048383" s="141"/>
      <c r="BF1048383" s="233" t="s">
        <v>179</v>
      </c>
      <c r="BG1048383" s="104"/>
      <c r="BH1048383" s="233" t="s">
        <v>247</v>
      </c>
      <c r="BI1048383" s="233" t="s">
        <v>182</v>
      </c>
      <c r="BJ1048383" s="104"/>
      <c r="BK1048383" s="104"/>
      <c r="BL1048383" s="104"/>
      <c r="BM1048383" s="104"/>
      <c r="BN1048383" s="142"/>
    </row>
    <row r="1048384" spans="2:100" ht="33.75" x14ac:dyDescent="0.2">
      <c r="E1048384" s="212"/>
      <c r="AS1048384" s="51"/>
      <c r="AZ1048384" s="131" t="s">
        <v>173</v>
      </c>
      <c r="BA1048384" s="227" t="s">
        <v>254</v>
      </c>
      <c r="BB1048384" s="138" t="s">
        <v>165</v>
      </c>
      <c r="BD1048384" s="3"/>
      <c r="BE1048384" s="141"/>
      <c r="BF1048384" s="104"/>
      <c r="BG1048384" s="104"/>
      <c r="BH1048384" s="233" t="s">
        <v>245</v>
      </c>
      <c r="BI1048384" s="233" t="s">
        <v>176</v>
      </c>
      <c r="BJ1048384" s="104"/>
      <c r="BK1048384" s="104"/>
      <c r="BL1048384" s="104"/>
      <c r="BM1048384" s="104"/>
      <c r="BN1048384" s="142"/>
    </row>
    <row r="1048385" spans="2:82" ht="33.75" x14ac:dyDescent="0.2">
      <c r="E1048385" s="93"/>
      <c r="AS1048385" s="51"/>
      <c r="AZ1048385" s="130" t="s">
        <v>188</v>
      </c>
      <c r="BD1048385" s="3"/>
      <c r="BE1048385" s="141"/>
      <c r="BF1048385" s="104"/>
      <c r="BG1048385" s="104"/>
      <c r="BH1048385" s="233" t="s">
        <v>256</v>
      </c>
      <c r="BI1048385" s="233" t="s">
        <v>445</v>
      </c>
      <c r="BJ1048385" s="104"/>
      <c r="BK1048385" s="104"/>
      <c r="BL1048385" s="104"/>
      <c r="BM1048385" s="104"/>
      <c r="BN1048385" s="142"/>
    </row>
    <row r="1048386" spans="2:82" ht="56.25" x14ac:dyDescent="0.2">
      <c r="AS1048386" s="51"/>
      <c r="AZ1048386" s="131" t="s">
        <v>171</v>
      </c>
      <c r="BD1048386" s="3"/>
      <c r="BE1048386" s="141"/>
      <c r="BF1048386" s="104"/>
      <c r="BG1048386" s="104"/>
      <c r="BH1048386" s="233" t="s">
        <v>254</v>
      </c>
      <c r="BI1048386" s="233" t="s">
        <v>178</v>
      </c>
      <c r="BJ1048386" s="104"/>
      <c r="BK1048386" s="104"/>
      <c r="BL1048386" s="104"/>
      <c r="BM1048386" s="104"/>
      <c r="BN1048386" s="142"/>
    </row>
    <row r="1048387" spans="2:82" ht="45" x14ac:dyDescent="0.2">
      <c r="AS1048387" s="51"/>
      <c r="AZ1048387" s="131" t="s">
        <v>257</v>
      </c>
      <c r="BD1048387" s="3"/>
      <c r="BE1048387" s="141"/>
      <c r="BF1048387" s="104"/>
      <c r="BG1048387" s="104"/>
      <c r="BH1048387" s="233" t="s">
        <v>257</v>
      </c>
      <c r="BI1048387" s="233" t="s">
        <v>177</v>
      </c>
      <c r="BJ1048387" s="104"/>
      <c r="BK1048387" s="104"/>
      <c r="BL1048387" s="104"/>
      <c r="BM1048387" s="104"/>
      <c r="BN1048387" s="142"/>
    </row>
    <row r="1048388" spans="2:82" ht="45.75" thickBot="1" x14ac:dyDescent="0.25">
      <c r="AS1048388" s="51"/>
      <c r="AZ1048388" s="131" t="s">
        <v>183</v>
      </c>
      <c r="BE1048388" s="143"/>
      <c r="BF1048388" s="144"/>
      <c r="BG1048388" s="144"/>
      <c r="BH1048388" s="242" t="s">
        <v>289</v>
      </c>
      <c r="BI1048388" s="242" t="s">
        <v>179</v>
      </c>
      <c r="BJ1048388" s="144"/>
      <c r="BK1048388" s="144"/>
      <c r="BL1048388" s="144"/>
      <c r="BM1048388" s="144"/>
      <c r="BN1048388" s="145"/>
    </row>
    <row r="1048389" spans="2:82" x14ac:dyDescent="0.2">
      <c r="I1048389" s="51"/>
      <c r="AS1048389" s="51"/>
      <c r="AZ1048389" s="131" t="s">
        <v>155</v>
      </c>
      <c r="BD1048389" s="3"/>
    </row>
    <row r="1048390" spans="2:82" x14ac:dyDescent="0.2">
      <c r="I1048390" s="51"/>
      <c r="N1048390" s="39"/>
      <c r="AS1048390" s="51"/>
      <c r="AZ1048390" s="131" t="s">
        <v>246</v>
      </c>
      <c r="BD1048390" s="3"/>
    </row>
    <row r="1048391" spans="2:82" ht="22.5" x14ac:dyDescent="0.2">
      <c r="I1048391" s="51"/>
      <c r="J1048391" s="304"/>
      <c r="AS1048391" s="51"/>
      <c r="AZ1048391" s="131" t="s">
        <v>249</v>
      </c>
      <c r="BD1048391" s="3"/>
    </row>
    <row r="1048392" spans="2:82" ht="27.75" customHeight="1" x14ac:dyDescent="0.2">
      <c r="I1048392" s="51"/>
      <c r="J1048392" s="305"/>
      <c r="AZ1048392" s="131" t="s">
        <v>247</v>
      </c>
      <c r="BD1048392" s="3"/>
    </row>
    <row r="1048393" spans="2:82" ht="22.5" x14ac:dyDescent="0.2">
      <c r="I1048393" s="51"/>
      <c r="J1048393" s="305"/>
      <c r="AQ1048393" s="48"/>
      <c r="AZ1048393" s="131" t="s">
        <v>248</v>
      </c>
      <c r="BD1048393" s="3"/>
    </row>
    <row r="1048394" spans="2:82" x14ac:dyDescent="0.2">
      <c r="I1048394" s="51"/>
      <c r="J1048394" s="305"/>
      <c r="AQ1048394" s="48"/>
      <c r="AZ1048394" s="131" t="s">
        <v>245</v>
      </c>
      <c r="BI1048394" s="51"/>
      <c r="CB1048394" s="51"/>
    </row>
    <row r="1048395" spans="2:82" x14ac:dyDescent="0.2">
      <c r="I1048395" s="51"/>
      <c r="J1048395" s="304"/>
      <c r="AQ1048395" s="48"/>
      <c r="AZ1048395" s="131" t="s">
        <v>256</v>
      </c>
      <c r="BI1048395" s="51"/>
      <c r="BJ1048395" s="51"/>
      <c r="CB1048395" s="51"/>
    </row>
    <row r="1048396" spans="2:82" ht="22.5" x14ac:dyDescent="0.2">
      <c r="I1048396" s="51"/>
      <c r="J1048396" s="304"/>
      <c r="AQ1048396" s="48"/>
      <c r="AS1048396" s="51"/>
      <c r="AZ1048396" s="131" t="s">
        <v>289</v>
      </c>
      <c r="BI1048396" s="51"/>
      <c r="BJ1048396" s="51"/>
      <c r="CB1048396" s="51"/>
    </row>
    <row r="1048397" spans="2:82" ht="22.5" x14ac:dyDescent="0.2">
      <c r="I1048397" s="51"/>
      <c r="J1048397" s="304"/>
      <c r="N1048397" s="39"/>
      <c r="AQ1048397" s="48"/>
      <c r="AS1048397" s="51"/>
      <c r="AZ1048397" s="131" t="s">
        <v>254</v>
      </c>
      <c r="BI1048397" s="51"/>
      <c r="BJ1048397" s="51"/>
      <c r="CB1048397" s="51"/>
    </row>
    <row r="1048398" spans="2:82" x14ac:dyDescent="0.2">
      <c r="I1048398" s="51"/>
      <c r="J1048398" s="304"/>
      <c r="M1048398" s="93"/>
      <c r="AQ1048398" s="48"/>
      <c r="AS1048398" s="51"/>
      <c r="AZ1048398" s="131" t="s">
        <v>156</v>
      </c>
      <c r="BI1048398" s="51"/>
      <c r="BJ1048398" s="51"/>
      <c r="CB1048398" s="51"/>
    </row>
    <row r="1048399" spans="2:82" x14ac:dyDescent="0.2">
      <c r="B1048399" s="51"/>
      <c r="J1048399" s="304"/>
      <c r="S1048399" s="51"/>
      <c r="AS1048399" s="51"/>
      <c r="AZ1048399" s="131" t="s">
        <v>154</v>
      </c>
      <c r="BD1048399" s="3"/>
      <c r="BF1048399" s="51"/>
      <c r="BK1048399" s="51"/>
      <c r="BL1048399" s="51"/>
      <c r="CD1048399" s="51"/>
    </row>
    <row r="1048400" spans="2:82" ht="22.5" x14ac:dyDescent="0.2">
      <c r="B1048400" s="51"/>
      <c r="J1048400" s="304"/>
      <c r="S1048400" s="51"/>
      <c r="AS1048400" s="51"/>
      <c r="AZ1048400" s="130" t="s">
        <v>186</v>
      </c>
      <c r="BD1048400" s="3"/>
      <c r="BF1048400" s="51"/>
      <c r="BK1048400" s="51"/>
      <c r="BL1048400" s="51"/>
      <c r="BM1048400" s="51"/>
      <c r="CD1048400" s="51"/>
    </row>
    <row r="1048401" spans="1:83" s="51" customFormat="1" x14ac:dyDescent="0.2">
      <c r="A1048401" s="3"/>
      <c r="G1048401" s="3"/>
      <c r="H1048401" s="3"/>
      <c r="I1048401" s="4"/>
      <c r="J1048401" s="20"/>
      <c r="K1048401" s="20"/>
      <c r="L1048401" s="20"/>
      <c r="N1048401" s="4"/>
      <c r="T1048401" s="4"/>
      <c r="U1048401" s="4"/>
      <c r="X1048401" s="194"/>
      <c r="Y1048401" s="194"/>
      <c r="AB1048401" s="194"/>
      <c r="AC1048401" s="194"/>
      <c r="AD1048401" s="194"/>
      <c r="AG1048401" s="194"/>
      <c r="AH1048401" s="194"/>
      <c r="AI1048401" s="194"/>
      <c r="AK1048401" s="4"/>
      <c r="AL1048401" s="190"/>
      <c r="AM1048401" s="190"/>
      <c r="AN1048401" s="190"/>
      <c r="AO1048401" s="4"/>
      <c r="AP1048401" s="4"/>
      <c r="AQ1048401" s="39"/>
      <c r="AR1048401" s="4"/>
      <c r="AT1048401" s="21"/>
      <c r="AU1048401" s="21"/>
      <c r="AZ1048401" s="131" t="s">
        <v>167</v>
      </c>
    </row>
    <row r="1048402" spans="1:83" s="51" customFormat="1" x14ac:dyDescent="0.2">
      <c r="A1048402" s="3"/>
      <c r="G1048402" s="3"/>
      <c r="H1048402" s="3"/>
      <c r="I1048402" s="4"/>
      <c r="J1048402" s="306"/>
      <c r="K1048402" s="20"/>
      <c r="L1048402" s="20"/>
      <c r="N1048402" s="4"/>
      <c r="T1048402" s="4"/>
      <c r="U1048402" s="4"/>
      <c r="X1048402" s="194"/>
      <c r="Y1048402" s="194"/>
      <c r="AB1048402" s="194"/>
      <c r="AC1048402" s="194"/>
      <c r="AD1048402" s="194"/>
      <c r="AG1048402" s="194"/>
      <c r="AH1048402" s="194"/>
      <c r="AI1048402" s="194"/>
      <c r="AK1048402" s="4"/>
      <c r="AL1048402" s="190"/>
      <c r="AM1048402" s="190"/>
      <c r="AN1048402" s="190"/>
      <c r="AO1048402" s="4"/>
      <c r="AP1048402" s="4"/>
      <c r="AQ1048402" s="39"/>
      <c r="AR1048402" s="4"/>
      <c r="AT1048402" s="21"/>
      <c r="AU1048402" s="21"/>
      <c r="AZ1048402" s="131" t="s">
        <v>168</v>
      </c>
    </row>
    <row r="1048403" spans="1:83" s="51" customFormat="1" ht="33.75" x14ac:dyDescent="0.2">
      <c r="A1048403" s="3"/>
      <c r="G1048403" s="3"/>
      <c r="H1048403" s="3"/>
      <c r="I1048403" s="4"/>
      <c r="J1048403" s="20"/>
      <c r="K1048403" s="307"/>
      <c r="L1048403" s="20"/>
      <c r="T1048403" s="4"/>
      <c r="U1048403" s="4"/>
      <c r="X1048403" s="194"/>
      <c r="Y1048403" s="194"/>
      <c r="AB1048403" s="194"/>
      <c r="AC1048403" s="194"/>
      <c r="AD1048403" s="194"/>
      <c r="AG1048403" s="194"/>
      <c r="AH1048403" s="194"/>
      <c r="AI1048403" s="194"/>
      <c r="AK1048403" s="4"/>
      <c r="AL1048403" s="190"/>
      <c r="AM1048403" s="190"/>
      <c r="AN1048403" s="190"/>
      <c r="AO1048403" s="4"/>
      <c r="AP1048403" s="4"/>
      <c r="AQ1048403" s="39"/>
      <c r="AR1048403" s="4"/>
      <c r="AT1048403" s="21"/>
      <c r="AU1048403" s="21"/>
      <c r="AZ1048403" s="131" t="s">
        <v>392</v>
      </c>
    </row>
    <row r="1048404" spans="1:83" s="51" customFormat="1" ht="22.5" x14ac:dyDescent="0.2">
      <c r="A1048404" s="3"/>
      <c r="G1048404" s="75"/>
      <c r="H1048404" s="75"/>
      <c r="I1048404" s="4"/>
      <c r="J1048404" s="20"/>
      <c r="K1048404" s="307"/>
      <c r="L1048404" s="20"/>
      <c r="T1048404" s="4"/>
      <c r="U1048404" s="4"/>
      <c r="X1048404" s="194"/>
      <c r="Y1048404" s="194"/>
      <c r="AB1048404" s="194"/>
      <c r="AC1048404" s="194"/>
      <c r="AD1048404" s="194"/>
      <c r="AG1048404" s="194"/>
      <c r="AH1048404" s="194"/>
      <c r="AI1048404" s="194"/>
      <c r="AK1048404" s="4"/>
      <c r="AL1048404" s="190"/>
      <c r="AM1048404" s="190"/>
      <c r="AN1048404" s="190"/>
      <c r="AO1048404" s="4"/>
      <c r="AP1048404" s="4"/>
      <c r="AQ1048404" s="39"/>
      <c r="AR1048404" s="4"/>
      <c r="AT1048404" s="21"/>
      <c r="AU1048404" s="21"/>
      <c r="AZ1048404" s="131" t="s">
        <v>393</v>
      </c>
    </row>
    <row r="1048405" spans="1:83" s="51" customFormat="1" x14ac:dyDescent="0.2">
      <c r="A1048405" s="3"/>
      <c r="F1048405" s="75"/>
      <c r="G1048405" s="75"/>
      <c r="I1048405" s="4"/>
      <c r="J1048405" s="20"/>
      <c r="K1048405" s="20"/>
      <c r="L1048405" s="20"/>
      <c r="X1048405" s="194"/>
      <c r="Y1048405" s="194"/>
      <c r="AB1048405" s="194"/>
      <c r="AC1048405" s="194"/>
      <c r="AD1048405" s="194"/>
      <c r="AG1048405" s="194"/>
      <c r="AH1048405" s="194"/>
      <c r="AI1048405" s="194"/>
      <c r="AK1048405" s="4"/>
      <c r="AL1048405" s="194"/>
      <c r="AM1048405" s="194"/>
      <c r="AN1048405" s="194"/>
      <c r="AQ1048405" s="39"/>
      <c r="AR1048405" s="4"/>
      <c r="AT1048405" s="21"/>
      <c r="AU1048405" s="21"/>
      <c r="AZ1048405" s="131" t="s">
        <v>169</v>
      </c>
      <c r="BF1048405" s="3"/>
      <c r="BK1048405" s="3"/>
      <c r="CD1048405" s="3"/>
    </row>
    <row r="1048406" spans="1:83" s="51" customFormat="1" ht="22.5" x14ac:dyDescent="0.2">
      <c r="A1048406" s="3"/>
      <c r="F1048406" s="75"/>
      <c r="G1048406" s="75"/>
      <c r="I1048406" s="4"/>
      <c r="J1048406" s="20"/>
      <c r="K1048406" s="20"/>
      <c r="L1048406" s="20"/>
      <c r="X1048406" s="194"/>
      <c r="Y1048406" s="194"/>
      <c r="AB1048406" s="194"/>
      <c r="AC1048406" s="194"/>
      <c r="AD1048406" s="194"/>
      <c r="AG1048406" s="194"/>
      <c r="AH1048406" s="194"/>
      <c r="AI1048406" s="194"/>
      <c r="AL1048406" s="194"/>
      <c r="AM1048406" s="194"/>
      <c r="AN1048406" s="194"/>
      <c r="AQ1048406" s="39"/>
      <c r="AR1048406" s="4"/>
      <c r="AT1048406" s="21"/>
      <c r="AU1048406" s="21"/>
      <c r="AZ1048406" s="131" t="s">
        <v>170</v>
      </c>
      <c r="BF1048406" s="3"/>
      <c r="BK1048406" s="3"/>
      <c r="BL1048406" s="3"/>
      <c r="CD1048406" s="3"/>
    </row>
    <row r="1048407" spans="1:83" s="51" customFormat="1" ht="33.75" x14ac:dyDescent="0.2">
      <c r="A1048407" s="3"/>
      <c r="F1048407" s="75"/>
      <c r="G1048407" s="75"/>
      <c r="I1048407" s="4"/>
      <c r="J1048407" s="20"/>
      <c r="K1048407" s="20"/>
      <c r="L1048407" s="20"/>
      <c r="X1048407" s="194"/>
      <c r="Y1048407" s="194"/>
      <c r="AB1048407" s="194"/>
      <c r="AC1048407" s="194"/>
      <c r="AD1048407" s="194"/>
      <c r="AG1048407" s="194"/>
      <c r="AH1048407" s="194"/>
      <c r="AI1048407" s="194"/>
      <c r="AL1048407" s="194"/>
      <c r="AM1048407" s="194"/>
      <c r="AN1048407" s="194"/>
      <c r="AQ1048407" s="39"/>
      <c r="AR1048407" s="4"/>
      <c r="AT1048407" s="21"/>
      <c r="AU1048407" s="21"/>
      <c r="AZ1048407" s="130" t="s">
        <v>189</v>
      </c>
      <c r="BF1048407" s="3"/>
      <c r="BG1048407" s="40"/>
      <c r="BK1048407" s="3"/>
      <c r="BL1048407" s="3"/>
      <c r="CD1048407" s="3"/>
    </row>
    <row r="1048408" spans="1:83" s="51" customFormat="1" ht="23.25" thickBot="1" x14ac:dyDescent="0.25">
      <c r="A1048408" s="3"/>
      <c r="B1048408" s="3"/>
      <c r="F1048408" s="75"/>
      <c r="G1048408" s="75"/>
      <c r="I1048408" s="4"/>
      <c r="J1048408" s="20"/>
      <c r="K1048408" s="20"/>
      <c r="L1048408" s="20"/>
      <c r="X1048408" s="194"/>
      <c r="Y1048408" s="194"/>
      <c r="AB1048408" s="194"/>
      <c r="AC1048408" s="194"/>
      <c r="AD1048408" s="194"/>
      <c r="AG1048408" s="194"/>
      <c r="AH1048408" s="194"/>
      <c r="AI1048408" s="194"/>
      <c r="AL1048408" s="194"/>
      <c r="AM1048408" s="194"/>
      <c r="AN1048408" s="194"/>
      <c r="AQ1048408" s="39"/>
      <c r="AR1048408" s="4"/>
      <c r="AT1048408" s="21"/>
      <c r="AU1048408" s="21"/>
      <c r="AZ1048408" s="132" t="s">
        <v>190</v>
      </c>
      <c r="BF1048408" s="3"/>
      <c r="BK1048408" s="3"/>
      <c r="BL1048408" s="3"/>
      <c r="CD1048408" s="3"/>
    </row>
    <row r="1048409" spans="1:83" s="51" customFormat="1" x14ac:dyDescent="0.2">
      <c r="A1048409" s="3"/>
      <c r="B1048409" s="3"/>
      <c r="F1048409" s="75"/>
      <c r="G1048409" s="75"/>
      <c r="I1048409" s="4"/>
      <c r="J1048409" s="20"/>
      <c r="K1048409" s="20"/>
      <c r="L1048409" s="20"/>
      <c r="N1048409" s="4"/>
      <c r="S1048409" s="4"/>
      <c r="X1048409" s="194"/>
      <c r="Y1048409" s="194"/>
      <c r="AB1048409" s="194"/>
      <c r="AC1048409" s="194"/>
      <c r="AD1048409" s="194"/>
      <c r="AG1048409" s="194"/>
      <c r="AH1048409" s="194"/>
      <c r="AI1048409" s="194"/>
      <c r="AL1048409" s="194"/>
      <c r="AM1048409" s="194"/>
      <c r="AN1048409" s="194"/>
      <c r="AQ1048409" s="39"/>
      <c r="AR1048409" s="4"/>
      <c r="AS1048409" s="4"/>
      <c r="AT1048409" s="21"/>
      <c r="AU1048409" s="21"/>
      <c r="BG1048409" s="3"/>
      <c r="BL1048409" s="3"/>
      <c r="BM1048409" s="3"/>
      <c r="CE1048409" s="3"/>
    </row>
    <row r="1048410" spans="1:83" s="51" customFormat="1" x14ac:dyDescent="0.2">
      <c r="A1048410" s="3"/>
      <c r="B1048410" s="3"/>
      <c r="C1048410" s="3"/>
      <c r="D1048410" s="3"/>
      <c r="E1048410" s="3"/>
      <c r="F1048410" s="3"/>
      <c r="G1048410" s="3"/>
      <c r="I1048410" s="4"/>
      <c r="J1048410" s="20"/>
      <c r="K1048410" s="20"/>
      <c r="L1048410" s="20"/>
      <c r="N1048410" s="4"/>
      <c r="S1048410" s="4"/>
      <c r="X1048410" s="194"/>
      <c r="Y1048410" s="194"/>
      <c r="AB1048410" s="194"/>
      <c r="AC1048410" s="194"/>
      <c r="AD1048410" s="194"/>
      <c r="AG1048410" s="194"/>
      <c r="AH1048410" s="194"/>
      <c r="AI1048410" s="194"/>
      <c r="AL1048410" s="194"/>
      <c r="AM1048410" s="194"/>
      <c r="AN1048410" s="194"/>
      <c r="AQ1048410" s="39"/>
      <c r="AR1048410" s="4"/>
      <c r="AS1048410" s="4"/>
      <c r="AT1048410" s="21"/>
      <c r="AU1048410" s="21"/>
      <c r="AV1048410" s="40"/>
      <c r="BG1048410" s="3"/>
      <c r="BL1048410" s="3"/>
      <c r="BM1048410" s="3"/>
      <c r="CE1048410" s="3"/>
    </row>
    <row r="1048411" spans="1:83" x14ac:dyDescent="0.2">
      <c r="AK1048411" s="51"/>
    </row>
  </sheetData>
  <sheetProtection formatRows="0" deleteRows="0" selectLockedCells="1"/>
  <autoFilter ref="A8:CV101">
    <filterColumn colId="17" showButton="0"/>
    <filterColumn colId="18" showButton="0"/>
  </autoFilter>
  <sortState ref="L1048536:L1048547">
    <sortCondition ref="L1048536"/>
  </sortState>
  <dataConsolidate/>
  <mergeCells count="959">
    <mergeCell ref="A104:D110"/>
    <mergeCell ref="AU75:AU77"/>
    <mergeCell ref="AU78:AU80"/>
    <mergeCell ref="AR75:AR77"/>
    <mergeCell ref="AR78:AR80"/>
    <mergeCell ref="AM78:AM80"/>
    <mergeCell ref="AS75:AS77"/>
    <mergeCell ref="AS78:AS80"/>
    <mergeCell ref="AT75:AT77"/>
    <mergeCell ref="AT78:AT80"/>
    <mergeCell ref="T75:T77"/>
    <mergeCell ref="T78:T80"/>
    <mergeCell ref="U75:U77"/>
    <mergeCell ref="U78:U80"/>
    <mergeCell ref="AL75:AL77"/>
    <mergeCell ref="AL78:AL80"/>
    <mergeCell ref="AQ75:AQ77"/>
    <mergeCell ref="AQ78:AQ80"/>
    <mergeCell ref="AH78:AH80"/>
    <mergeCell ref="AM75:AM77"/>
    <mergeCell ref="W78:W80"/>
    <mergeCell ref="O78:O80"/>
    <mergeCell ref="N75:N77"/>
    <mergeCell ref="N78:N80"/>
    <mergeCell ref="P78:P80"/>
    <mergeCell ref="Q75:Q77"/>
    <mergeCell ref="Q78:Q80"/>
    <mergeCell ref="J78:J80"/>
    <mergeCell ref="K75:K77"/>
    <mergeCell ref="K78:K80"/>
    <mergeCell ref="L75:L77"/>
    <mergeCell ref="L78:L80"/>
    <mergeCell ref="M75:M77"/>
    <mergeCell ref="M78:M80"/>
    <mergeCell ref="J75:J77"/>
    <mergeCell ref="D75:D77"/>
    <mergeCell ref="D78:D80"/>
    <mergeCell ref="E75:E77"/>
    <mergeCell ref="E78:E80"/>
    <mergeCell ref="I75:I77"/>
    <mergeCell ref="I78:I80"/>
    <mergeCell ref="A75:A77"/>
    <mergeCell ref="A78:A80"/>
    <mergeCell ref="B75:B77"/>
    <mergeCell ref="B78:B80"/>
    <mergeCell ref="C75:C77"/>
    <mergeCell ref="C78:C80"/>
    <mergeCell ref="AL72:AL74"/>
    <mergeCell ref="AG63:AG65"/>
    <mergeCell ref="AG66:AG68"/>
    <mergeCell ref="AG69:AG71"/>
    <mergeCell ref="AL21:AL23"/>
    <mergeCell ref="AL24:AL26"/>
    <mergeCell ref="AL27:AL29"/>
    <mergeCell ref="AL30:AL32"/>
    <mergeCell ref="AL33:AL35"/>
    <mergeCell ref="AL36:AL38"/>
    <mergeCell ref="AL39:AL41"/>
    <mergeCell ref="AL42:AL44"/>
    <mergeCell ref="AL45:AL47"/>
    <mergeCell ref="AL48:AL50"/>
    <mergeCell ref="AL51:AL53"/>
    <mergeCell ref="AL54:AL56"/>
    <mergeCell ref="AL57:AL59"/>
    <mergeCell ref="AL60:AL62"/>
    <mergeCell ref="AL63:AL65"/>
    <mergeCell ref="AL66:AL68"/>
    <mergeCell ref="AL69:AL71"/>
    <mergeCell ref="AH63:AH65"/>
    <mergeCell ref="AH21:AH23"/>
    <mergeCell ref="AH24:AH26"/>
    <mergeCell ref="AB81:AB83"/>
    <mergeCell ref="AB42:AB44"/>
    <mergeCell ref="X75:X77"/>
    <mergeCell ref="X78:X80"/>
    <mergeCell ref="AG21:AG23"/>
    <mergeCell ref="AG24:AG26"/>
    <mergeCell ref="AG27:AG29"/>
    <mergeCell ref="AG30:AG32"/>
    <mergeCell ref="AG33:AG35"/>
    <mergeCell ref="AG36:AG38"/>
    <mergeCell ref="AB21:AB23"/>
    <mergeCell ref="AB24:AB26"/>
    <mergeCell ref="AB27:AB29"/>
    <mergeCell ref="AB30:AB32"/>
    <mergeCell ref="AB33:AB35"/>
    <mergeCell ref="AG78:AG80"/>
    <mergeCell ref="AB75:AB77"/>
    <mergeCell ref="AB78:AB80"/>
    <mergeCell ref="AC78:AC80"/>
    <mergeCell ref="AB39:AB41"/>
    <mergeCell ref="AG39:AG41"/>
    <mergeCell ref="AG42:AG44"/>
    <mergeCell ref="X21:X23"/>
    <mergeCell ref="X24:X26"/>
    <mergeCell ref="AU69:AU71"/>
    <mergeCell ref="AT51:AT53"/>
    <mergeCell ref="AU51:AU53"/>
    <mergeCell ref="AB69:AB71"/>
    <mergeCell ref="AU39:AU41"/>
    <mergeCell ref="AT42:AT44"/>
    <mergeCell ref="AU42:AU44"/>
    <mergeCell ref="AT45:AT47"/>
    <mergeCell ref="AU45:AU47"/>
    <mergeCell ref="AT48:AT50"/>
    <mergeCell ref="AU48:AU50"/>
    <mergeCell ref="AT63:AT65"/>
    <mergeCell ref="AU63:AU65"/>
    <mergeCell ref="AT39:AT41"/>
    <mergeCell ref="AR39:AR41"/>
    <mergeCell ref="AS39:AS41"/>
    <mergeCell ref="AM63:AM65"/>
    <mergeCell ref="AM66:AM68"/>
    <mergeCell ref="AM69:AM71"/>
    <mergeCell ref="AQ66:AQ68"/>
    <mergeCell ref="AP69:AP71"/>
    <mergeCell ref="AQ69:AQ71"/>
    <mergeCell ref="AU66:AU68"/>
    <mergeCell ref="AT54:AT56"/>
    <mergeCell ref="AT24:AT26"/>
    <mergeCell ref="AU24:AU26"/>
    <mergeCell ref="AT27:AT29"/>
    <mergeCell ref="AU27:AU29"/>
    <mergeCell ref="AT30:AT32"/>
    <mergeCell ref="AU30:AU32"/>
    <mergeCell ref="AT33:AT35"/>
    <mergeCell ref="AU33:AU35"/>
    <mergeCell ref="AT36:AT38"/>
    <mergeCell ref="AU36:AU38"/>
    <mergeCell ref="AU54:AU56"/>
    <mergeCell ref="AT57:AT59"/>
    <mergeCell ref="AU57:AU59"/>
    <mergeCell ref="AT60:AT62"/>
    <mergeCell ref="AU60:AU62"/>
    <mergeCell ref="AR51:AR53"/>
    <mergeCell ref="AS51:AS53"/>
    <mergeCell ref="AR42:AR44"/>
    <mergeCell ref="AS42:AS44"/>
    <mergeCell ref="AS48:AS50"/>
    <mergeCell ref="AT66:AT68"/>
    <mergeCell ref="AS45:AS47"/>
    <mergeCell ref="AR48:AR50"/>
    <mergeCell ref="AM51:AM53"/>
    <mergeCell ref="AM48:AM50"/>
    <mergeCell ref="X27:X29"/>
    <mergeCell ref="AG45:AG47"/>
    <mergeCell ref="U30:U32"/>
    <mergeCell ref="U33:U35"/>
    <mergeCell ref="X33:X35"/>
    <mergeCell ref="X36:X38"/>
    <mergeCell ref="X39:X41"/>
    <mergeCell ref="W36:W38"/>
    <mergeCell ref="X45:X47"/>
    <mergeCell ref="X48:X50"/>
    <mergeCell ref="X51:X53"/>
    <mergeCell ref="X54:X56"/>
    <mergeCell ref="X57:X59"/>
    <mergeCell ref="X60:X62"/>
    <mergeCell ref="X63:X65"/>
    <mergeCell ref="X66:X68"/>
    <mergeCell ref="W51:W53"/>
    <mergeCell ref="W54:W56"/>
    <mergeCell ref="W57:W59"/>
    <mergeCell ref="U21:U23"/>
    <mergeCell ref="U24:U26"/>
    <mergeCell ref="U39:U41"/>
    <mergeCell ref="U42:U44"/>
    <mergeCell ref="U45:U47"/>
    <mergeCell ref="U48:U50"/>
    <mergeCell ref="W39:W41"/>
    <mergeCell ref="W42:W44"/>
    <mergeCell ref="W45:W47"/>
    <mergeCell ref="W48:W50"/>
    <mergeCell ref="W21:W23"/>
    <mergeCell ref="W24:W26"/>
    <mergeCell ref="W27:W29"/>
    <mergeCell ref="W30:W32"/>
    <mergeCell ref="W33:W35"/>
    <mergeCell ref="X30:X32"/>
    <mergeCell ref="U51:U53"/>
    <mergeCell ref="U54:U56"/>
    <mergeCell ref="U57:U59"/>
    <mergeCell ref="W60:W62"/>
    <mergeCell ref="AS24:AS26"/>
    <mergeCell ref="AR27:AR29"/>
    <mergeCell ref="AS27:AS29"/>
    <mergeCell ref="AR30:AR32"/>
    <mergeCell ref="AS30:AS32"/>
    <mergeCell ref="AR33:AR35"/>
    <mergeCell ref="AS33:AS35"/>
    <mergeCell ref="AR36:AR38"/>
    <mergeCell ref="AS36:AS38"/>
    <mergeCell ref="I57:I59"/>
    <mergeCell ref="J57:J59"/>
    <mergeCell ref="K57:K59"/>
    <mergeCell ref="L57:L59"/>
    <mergeCell ref="I60:I62"/>
    <mergeCell ref="J60:J62"/>
    <mergeCell ref="K60:K62"/>
    <mergeCell ref="L60:L62"/>
    <mergeCell ref="AR24:AR26"/>
    <mergeCell ref="AR45:AR47"/>
    <mergeCell ref="AG48:AG50"/>
    <mergeCell ref="AM39:AM41"/>
    <mergeCell ref="AM42:AM44"/>
    <mergeCell ref="AM45:AM47"/>
    <mergeCell ref="AB45:AB47"/>
    <mergeCell ref="AB48:AB50"/>
    <mergeCell ref="AH54:AH56"/>
    <mergeCell ref="AH57:AH59"/>
    <mergeCell ref="AH60:AH62"/>
    <mergeCell ref="AM54:AM56"/>
    <mergeCell ref="AM57:AM59"/>
    <mergeCell ref="AM60:AM62"/>
    <mergeCell ref="U36:U38"/>
    <mergeCell ref="X42:X44"/>
    <mergeCell ref="C72:C74"/>
    <mergeCell ref="I72:I74"/>
    <mergeCell ref="J72:J74"/>
    <mergeCell ref="K72:K74"/>
    <mergeCell ref="A21:A23"/>
    <mergeCell ref="I21:I23"/>
    <mergeCell ref="J21:J23"/>
    <mergeCell ref="K21:K23"/>
    <mergeCell ref="B21:B23"/>
    <mergeCell ref="A39:A41"/>
    <mergeCell ref="B39:B41"/>
    <mergeCell ref="C39:C41"/>
    <mergeCell ref="A42:A44"/>
    <mergeCell ref="B57:B59"/>
    <mergeCell ref="A60:A62"/>
    <mergeCell ref="I30:I32"/>
    <mergeCell ref="J30:J32"/>
    <mergeCell ref="I39:I41"/>
    <mergeCell ref="J33:J35"/>
    <mergeCell ref="J69:J71"/>
    <mergeCell ref="K69:K71"/>
    <mergeCell ref="I66:I68"/>
    <mergeCell ref="I48:I50"/>
    <mergeCell ref="J48:J50"/>
    <mergeCell ref="AT72:AT74"/>
    <mergeCell ref="AU72:AU74"/>
    <mergeCell ref="N39:N41"/>
    <mergeCell ref="O39:O41"/>
    <mergeCell ref="P39:P41"/>
    <mergeCell ref="N42:N44"/>
    <mergeCell ref="O42:O44"/>
    <mergeCell ref="P42:P44"/>
    <mergeCell ref="N45:N47"/>
    <mergeCell ref="O45:O47"/>
    <mergeCell ref="P45:P47"/>
    <mergeCell ref="N48:N50"/>
    <mergeCell ref="O48:O50"/>
    <mergeCell ref="N66:N68"/>
    <mergeCell ref="O66:O68"/>
    <mergeCell ref="P66:P68"/>
    <mergeCell ref="N69:N71"/>
    <mergeCell ref="O69:O71"/>
    <mergeCell ref="P69:P71"/>
    <mergeCell ref="N63:N65"/>
    <mergeCell ref="O63:O65"/>
    <mergeCell ref="T39:T41"/>
    <mergeCell ref="T42:T44"/>
    <mergeCell ref="AT69:AT71"/>
    <mergeCell ref="AR72:AR74"/>
    <mergeCell ref="M66:M68"/>
    <mergeCell ref="AR54:AR56"/>
    <mergeCell ref="AS54:AS56"/>
    <mergeCell ref="AR57:AR59"/>
    <mergeCell ref="AS57:AS59"/>
    <mergeCell ref="AR60:AR62"/>
    <mergeCell ref="AS60:AS62"/>
    <mergeCell ref="AR63:AR65"/>
    <mergeCell ref="AS63:AS65"/>
    <mergeCell ref="AR66:AR68"/>
    <mergeCell ref="AS66:AS68"/>
    <mergeCell ref="AR69:AR71"/>
    <mergeCell ref="U60:U62"/>
    <mergeCell ref="AB54:AB56"/>
    <mergeCell ref="AB57:AB59"/>
    <mergeCell ref="AB60:AB62"/>
    <mergeCell ref="AB63:AB65"/>
    <mergeCell ref="AB66:AB68"/>
    <mergeCell ref="U66:U68"/>
    <mergeCell ref="U69:U71"/>
    <mergeCell ref="U72:U74"/>
    <mergeCell ref="AG54:AG56"/>
    <mergeCell ref="AS69:AS71"/>
    <mergeCell ref="K48:K50"/>
    <mergeCell ref="AR21:AR23"/>
    <mergeCell ref="AS21:AS23"/>
    <mergeCell ref="M63:M65"/>
    <mergeCell ref="P63:P65"/>
    <mergeCell ref="N33:N35"/>
    <mergeCell ref="M24:M26"/>
    <mergeCell ref="P24:P26"/>
    <mergeCell ref="N24:N26"/>
    <mergeCell ref="O30:O32"/>
    <mergeCell ref="P30:P32"/>
    <mergeCell ref="O33:O35"/>
    <mergeCell ref="P33:P35"/>
    <mergeCell ref="M33:M35"/>
    <mergeCell ref="M36:M38"/>
    <mergeCell ref="N36:N38"/>
    <mergeCell ref="O36:O38"/>
    <mergeCell ref="P36:P38"/>
    <mergeCell ref="T36:T38"/>
    <mergeCell ref="Q30:Q32"/>
    <mergeCell ref="Q33:Q35"/>
    <mergeCell ref="Q36:Q38"/>
    <mergeCell ref="L48:L50"/>
    <mergeCell ref="L51:L53"/>
    <mergeCell ref="W18:W20"/>
    <mergeCell ref="P15:P17"/>
    <mergeCell ref="Q15:Q17"/>
    <mergeCell ref="T15:T17"/>
    <mergeCell ref="O15:O17"/>
    <mergeCell ref="B18:B20"/>
    <mergeCell ref="C18:C20"/>
    <mergeCell ref="D15:D16"/>
    <mergeCell ref="Q45:Q47"/>
    <mergeCell ref="J39:J41"/>
    <mergeCell ref="K39:K41"/>
    <mergeCell ref="L39:L41"/>
    <mergeCell ref="I42:I44"/>
    <mergeCell ref="J42:J44"/>
    <mergeCell ref="K42:K44"/>
    <mergeCell ref="L42:L44"/>
    <mergeCell ref="I45:I47"/>
    <mergeCell ref="J45:J47"/>
    <mergeCell ref="K45:K47"/>
    <mergeCell ref="L45:L47"/>
    <mergeCell ref="Q39:Q41"/>
    <mergeCell ref="Q42:Q44"/>
    <mergeCell ref="L30:L32"/>
    <mergeCell ref="D21:D23"/>
    <mergeCell ref="AS18:AS20"/>
    <mergeCell ref="AL12:AL14"/>
    <mergeCell ref="X12:X14"/>
    <mergeCell ref="M9:M11"/>
    <mergeCell ref="N9:N11"/>
    <mergeCell ref="T9:T11"/>
    <mergeCell ref="AB12:AB14"/>
    <mergeCell ref="AC9:AC11"/>
    <mergeCell ref="AH9:AH11"/>
    <mergeCell ref="AH12:AH14"/>
    <mergeCell ref="AH15:AH17"/>
    <mergeCell ref="AH18:AH20"/>
    <mergeCell ref="Q18:Q20"/>
    <mergeCell ref="M15:M17"/>
    <mergeCell ref="N15:N17"/>
    <mergeCell ref="AL15:AL17"/>
    <mergeCell ref="AL18:AL20"/>
    <mergeCell ref="O18:O20"/>
    <mergeCell ref="W12:W14"/>
    <mergeCell ref="AG12:AG14"/>
    <mergeCell ref="AG15:AG17"/>
    <mergeCell ref="AG18:AG20"/>
    <mergeCell ref="U15:U17"/>
    <mergeCell ref="X15:X17"/>
    <mergeCell ref="G7:G8"/>
    <mergeCell ref="H7:H8"/>
    <mergeCell ref="I7:I8"/>
    <mergeCell ref="J7:J8"/>
    <mergeCell ref="K7:K8"/>
    <mergeCell ref="E10:E11"/>
    <mergeCell ref="C9:C11"/>
    <mergeCell ref="L9:L11"/>
    <mergeCell ref="AR18:AR20"/>
    <mergeCell ref="D18:D20"/>
    <mergeCell ref="E18:E20"/>
    <mergeCell ref="X18:X20"/>
    <mergeCell ref="U18:U20"/>
    <mergeCell ref="AB15:AB17"/>
    <mergeCell ref="AB18:AB20"/>
    <mergeCell ref="I18:I20"/>
    <mergeCell ref="J18:J20"/>
    <mergeCell ref="K18:K20"/>
    <mergeCell ref="L18:L20"/>
    <mergeCell ref="M18:M20"/>
    <mergeCell ref="N18:N20"/>
    <mergeCell ref="P18:P20"/>
    <mergeCell ref="T18:T20"/>
    <mergeCell ref="W15:W17"/>
    <mergeCell ref="U12:U14"/>
    <mergeCell ref="O9:O11"/>
    <mergeCell ref="P9:P11"/>
    <mergeCell ref="Q9:Q11"/>
    <mergeCell ref="L15:L17"/>
    <mergeCell ref="B15:B17"/>
    <mergeCell ref="A15:A17"/>
    <mergeCell ref="I15:I17"/>
    <mergeCell ref="J15:J17"/>
    <mergeCell ref="B12:B14"/>
    <mergeCell ref="N12:N14"/>
    <mergeCell ref="I12:I14"/>
    <mergeCell ref="J12:J14"/>
    <mergeCell ref="K12:K14"/>
    <mergeCell ref="L12:L14"/>
    <mergeCell ref="M12:M14"/>
    <mergeCell ref="B9:B11"/>
    <mergeCell ref="A9:A11"/>
    <mergeCell ref="I9:I11"/>
    <mergeCell ref="J9:J11"/>
    <mergeCell ref="K9:K11"/>
    <mergeCell ref="A12:A14"/>
    <mergeCell ref="C12:C14"/>
    <mergeCell ref="K30:K32"/>
    <mergeCell ref="AT12:AT14"/>
    <mergeCell ref="AU12:AU14"/>
    <mergeCell ref="AR15:AR17"/>
    <mergeCell ref="AS15:AS17"/>
    <mergeCell ref="AT6:AU7"/>
    <mergeCell ref="AV6:AY7"/>
    <mergeCell ref="O12:O14"/>
    <mergeCell ref="P12:P14"/>
    <mergeCell ref="Q12:Q14"/>
    <mergeCell ref="T12:T14"/>
    <mergeCell ref="X9:X11"/>
    <mergeCell ref="W9:W11"/>
    <mergeCell ref="AR6:AS7"/>
    <mergeCell ref="R6:AQ6"/>
    <mergeCell ref="AP7:AQ7"/>
    <mergeCell ref="R7:V7"/>
    <mergeCell ref="W7:AO7"/>
    <mergeCell ref="AR12:AR14"/>
    <mergeCell ref="M6:Q6"/>
    <mergeCell ref="AM9:AM11"/>
    <mergeCell ref="AQ9:AQ11"/>
    <mergeCell ref="AP9:AP11"/>
    <mergeCell ref="R8:T8"/>
    <mergeCell ref="AT18:AT20"/>
    <mergeCell ref="AU18:AU20"/>
    <mergeCell ref="A24:A26"/>
    <mergeCell ref="B24:B26"/>
    <mergeCell ref="C24:C26"/>
    <mergeCell ref="A27:A29"/>
    <mergeCell ref="B27:B29"/>
    <mergeCell ref="C27:C29"/>
    <mergeCell ref="A30:A32"/>
    <mergeCell ref="B30:B32"/>
    <mergeCell ref="C30:C32"/>
    <mergeCell ref="L21:L23"/>
    <mergeCell ref="AT21:AT23"/>
    <mergeCell ref="I24:I26"/>
    <mergeCell ref="J24:J26"/>
    <mergeCell ref="K24:K26"/>
    <mergeCell ref="L24:L26"/>
    <mergeCell ref="M21:M23"/>
    <mergeCell ref="N21:N23"/>
    <mergeCell ref="O21:O23"/>
    <mergeCell ref="A18:A20"/>
    <mergeCell ref="AU21:AU23"/>
    <mergeCell ref="C21:C23"/>
    <mergeCell ref="P21:P23"/>
    <mergeCell ref="L54:L56"/>
    <mergeCell ref="M45:M47"/>
    <mergeCell ref="M48:M50"/>
    <mergeCell ref="AV1048366:AX1048366"/>
    <mergeCell ref="CC1048366:CL1048366"/>
    <mergeCell ref="CN1048366:CV1048366"/>
    <mergeCell ref="A33:A35"/>
    <mergeCell ref="B33:B35"/>
    <mergeCell ref="C33:C35"/>
    <mergeCell ref="A36:A38"/>
    <mergeCell ref="B36:B38"/>
    <mergeCell ref="C36:C38"/>
    <mergeCell ref="A69:A71"/>
    <mergeCell ref="B69:B71"/>
    <mergeCell ref="C69:C71"/>
    <mergeCell ref="B42:B44"/>
    <mergeCell ref="C42:C44"/>
    <mergeCell ref="A45:A47"/>
    <mergeCell ref="B45:B47"/>
    <mergeCell ref="C45:C47"/>
    <mergeCell ref="A48:A50"/>
    <mergeCell ref="B48:B50"/>
    <mergeCell ref="C48:C50"/>
    <mergeCell ref="AS72:AS74"/>
    <mergeCell ref="Q21:Q23"/>
    <mergeCell ref="T21:T23"/>
    <mergeCell ref="I27:I29"/>
    <mergeCell ref="J27:J29"/>
    <mergeCell ref="K27:K29"/>
    <mergeCell ref="M27:M29"/>
    <mergeCell ref="N27:N29"/>
    <mergeCell ref="O27:O29"/>
    <mergeCell ref="P27:P29"/>
    <mergeCell ref="O24:O26"/>
    <mergeCell ref="T24:T26"/>
    <mergeCell ref="T27:T29"/>
    <mergeCell ref="Q24:Q26"/>
    <mergeCell ref="Q27:Q29"/>
    <mergeCell ref="L27:L29"/>
    <mergeCell ref="P48:P50"/>
    <mergeCell ref="M51:M53"/>
    <mergeCell ref="N51:N53"/>
    <mergeCell ref="O51:O53"/>
    <mergeCell ref="P51:P53"/>
    <mergeCell ref="M54:M56"/>
    <mergeCell ref="N54:N56"/>
    <mergeCell ref="M30:M32"/>
    <mergeCell ref="N30:N32"/>
    <mergeCell ref="M39:M41"/>
    <mergeCell ref="M42:M44"/>
    <mergeCell ref="J1048373:AF1048373"/>
    <mergeCell ref="B72:B74"/>
    <mergeCell ref="B60:B62"/>
    <mergeCell ref="C60:C62"/>
    <mergeCell ref="A63:A65"/>
    <mergeCell ref="B63:B65"/>
    <mergeCell ref="C63:C65"/>
    <mergeCell ref="A66:A68"/>
    <mergeCell ref="B66:B68"/>
    <mergeCell ref="C66:C68"/>
    <mergeCell ref="J66:J68"/>
    <mergeCell ref="K66:K68"/>
    <mergeCell ref="I69:I71"/>
    <mergeCell ref="N72:N74"/>
    <mergeCell ref="O72:O74"/>
    <mergeCell ref="P72:P74"/>
    <mergeCell ref="Q72:Q74"/>
    <mergeCell ref="T72:T74"/>
    <mergeCell ref="A72:A74"/>
    <mergeCell ref="I63:I65"/>
    <mergeCell ref="J63:J65"/>
    <mergeCell ref="K63:K65"/>
    <mergeCell ref="W84:W86"/>
    <mergeCell ref="L66:L68"/>
    <mergeCell ref="Q54:Q56"/>
    <mergeCell ref="Q57:Q59"/>
    <mergeCell ref="O57:O59"/>
    <mergeCell ref="AC66:AC68"/>
    <mergeCell ref="AC69:AC71"/>
    <mergeCell ref="AG72:AG74"/>
    <mergeCell ref="AC75:AC77"/>
    <mergeCell ref="T54:T56"/>
    <mergeCell ref="T57:T59"/>
    <mergeCell ref="AC72:AC74"/>
    <mergeCell ref="T60:T62"/>
    <mergeCell ref="T63:T65"/>
    <mergeCell ref="T66:T68"/>
    <mergeCell ref="Q63:Q65"/>
    <mergeCell ref="O60:O62"/>
    <mergeCell ref="P60:P62"/>
    <mergeCell ref="W69:W71"/>
    <mergeCell ref="AB72:AB74"/>
    <mergeCell ref="W75:W77"/>
    <mergeCell ref="O75:O77"/>
    <mergeCell ref="U63:U65"/>
    <mergeCell ref="W66:W68"/>
    <mergeCell ref="P75:P77"/>
    <mergeCell ref="L72:L74"/>
    <mergeCell ref="M72:M74"/>
    <mergeCell ref="T69:T71"/>
    <mergeCell ref="AG57:AG59"/>
    <mergeCell ref="L69:L71"/>
    <mergeCell ref="L63:L65"/>
    <mergeCell ref="Q66:Q68"/>
    <mergeCell ref="Q69:Q71"/>
    <mergeCell ref="M60:M62"/>
    <mergeCell ref="M69:M71"/>
    <mergeCell ref="Q60:Q62"/>
    <mergeCell ref="N60:N62"/>
    <mergeCell ref="X69:X71"/>
    <mergeCell ref="X72:X74"/>
    <mergeCell ref="W72:W74"/>
    <mergeCell ref="W63:W65"/>
    <mergeCell ref="A51:A53"/>
    <mergeCell ref="B51:B53"/>
    <mergeCell ref="C51:C53"/>
    <mergeCell ref="I51:I53"/>
    <mergeCell ref="J51:J53"/>
    <mergeCell ref="K51:K53"/>
    <mergeCell ref="A54:A56"/>
    <mergeCell ref="B54:B56"/>
    <mergeCell ref="C54:C56"/>
    <mergeCell ref="A57:A59"/>
    <mergeCell ref="P57:P59"/>
    <mergeCell ref="O54:O56"/>
    <mergeCell ref="P54:P56"/>
    <mergeCell ref="I54:I56"/>
    <mergeCell ref="J54:J56"/>
    <mergeCell ref="K54:K56"/>
    <mergeCell ref="AC12:AC14"/>
    <mergeCell ref="AC15:AC17"/>
    <mergeCell ref="AC18:AC20"/>
    <mergeCell ref="AC21:AC23"/>
    <mergeCell ref="AC24:AC26"/>
    <mergeCell ref="I33:I35"/>
    <mergeCell ref="L33:L35"/>
    <mergeCell ref="I36:I38"/>
    <mergeCell ref="J36:J38"/>
    <mergeCell ref="K36:K38"/>
    <mergeCell ref="L36:L38"/>
    <mergeCell ref="K33:K35"/>
    <mergeCell ref="AC54:AC56"/>
    <mergeCell ref="AC57:AC59"/>
    <mergeCell ref="M57:M59"/>
    <mergeCell ref="N57:N59"/>
    <mergeCell ref="T45:T47"/>
    <mergeCell ref="Q51:Q53"/>
    <mergeCell ref="AH27:AH29"/>
    <mergeCell ref="AH30:AH32"/>
    <mergeCell ref="AH33:AH35"/>
    <mergeCell ref="AH36:AH38"/>
    <mergeCell ref="AH39:AH41"/>
    <mergeCell ref="AH42:AH44"/>
    <mergeCell ref="AH45:AH47"/>
    <mergeCell ref="AH48:AH50"/>
    <mergeCell ref="AH51:AH53"/>
    <mergeCell ref="AB36:AB38"/>
    <mergeCell ref="Q48:Q50"/>
    <mergeCell ref="AC27:AC29"/>
    <mergeCell ref="AC30:AC32"/>
    <mergeCell ref="AC33:AC35"/>
    <mergeCell ref="AC36:AC38"/>
    <mergeCell ref="AC39:AC41"/>
    <mergeCell ref="AC42:AC44"/>
    <mergeCell ref="T48:T50"/>
    <mergeCell ref="T51:T53"/>
    <mergeCell ref="T30:T32"/>
    <mergeCell ref="T33:T35"/>
    <mergeCell ref="AB51:AB53"/>
    <mergeCell ref="U27:U29"/>
    <mergeCell ref="AH72:AH74"/>
    <mergeCell ref="AC45:AC47"/>
    <mergeCell ref="AC48:AC50"/>
    <mergeCell ref="AC51:AC53"/>
    <mergeCell ref="AH75:AH77"/>
    <mergeCell ref="AC60:AC62"/>
    <mergeCell ref="AC63:AC65"/>
    <mergeCell ref="AG51:AG53"/>
    <mergeCell ref="AG60:AG62"/>
    <mergeCell ref="AG75:AG77"/>
    <mergeCell ref="AH69:AH71"/>
    <mergeCell ref="AH66:AH68"/>
    <mergeCell ref="AM12:AM14"/>
    <mergeCell ref="AM15:AM17"/>
    <mergeCell ref="AM18:AM20"/>
    <mergeCell ref="AM21:AM23"/>
    <mergeCell ref="AM24:AM26"/>
    <mergeCell ref="AM27:AM29"/>
    <mergeCell ref="AM30:AM32"/>
    <mergeCell ref="AM33:AM35"/>
    <mergeCell ref="AM36:AM38"/>
    <mergeCell ref="AM72:AM74"/>
    <mergeCell ref="AM81:AM83"/>
    <mergeCell ref="AP12:AP14"/>
    <mergeCell ref="AQ12:AQ14"/>
    <mergeCell ref="AP15:AP17"/>
    <mergeCell ref="AQ15:AQ17"/>
    <mergeCell ref="AP18:AP20"/>
    <mergeCell ref="AQ18:AQ20"/>
    <mergeCell ref="AP21:AP23"/>
    <mergeCell ref="AQ21:AQ23"/>
    <mergeCell ref="AP24:AP26"/>
    <mergeCell ref="AQ24:AQ26"/>
    <mergeCell ref="AP27:AP29"/>
    <mergeCell ref="AQ27:AQ29"/>
    <mergeCell ref="AP30:AP32"/>
    <mergeCell ref="AQ30:AQ32"/>
    <mergeCell ref="AP33:AP35"/>
    <mergeCell ref="AQ33:AQ35"/>
    <mergeCell ref="AP36:AP38"/>
    <mergeCell ref="AQ36:AQ38"/>
    <mergeCell ref="AP39:AP41"/>
    <mergeCell ref="AQ39:AQ41"/>
    <mergeCell ref="AP66:AP68"/>
    <mergeCell ref="AP72:AP74"/>
    <mergeCell ref="AQ72:AQ74"/>
    <mergeCell ref="AP42:AP44"/>
    <mergeCell ref="AQ42:AQ44"/>
    <mergeCell ref="AP45:AP47"/>
    <mergeCell ref="AQ45:AQ47"/>
    <mergeCell ref="AP48:AP50"/>
    <mergeCell ref="AQ48:AQ50"/>
    <mergeCell ref="AP51:AP53"/>
    <mergeCell ref="AQ51:AQ53"/>
    <mergeCell ref="AP54:AP56"/>
    <mergeCell ref="AQ54:AQ56"/>
    <mergeCell ref="AP57:AP59"/>
    <mergeCell ref="AQ57:AQ59"/>
    <mergeCell ref="AP60:AP62"/>
    <mergeCell ref="AQ60:AQ62"/>
    <mergeCell ref="AP63:AP65"/>
    <mergeCell ref="AQ63:AQ65"/>
    <mergeCell ref="A5:AY5"/>
    <mergeCell ref="M2:Z2"/>
    <mergeCell ref="M3:Z4"/>
    <mergeCell ref="B6:L6"/>
    <mergeCell ref="D7:D8"/>
    <mergeCell ref="E7:E8"/>
    <mergeCell ref="D9:D11"/>
    <mergeCell ref="D12:D14"/>
    <mergeCell ref="E12:E14"/>
    <mergeCell ref="AS12:AS14"/>
    <mergeCell ref="A6:A8"/>
    <mergeCell ref="B7:B8"/>
    <mergeCell ref="C7:C8"/>
    <mergeCell ref="AR9:AR11"/>
    <mergeCell ref="AS9:AS11"/>
    <mergeCell ref="L7:L8"/>
    <mergeCell ref="M7:M8"/>
    <mergeCell ref="O7:O8"/>
    <mergeCell ref="Q7:Q8"/>
    <mergeCell ref="U9:U11"/>
    <mergeCell ref="AB9:AB11"/>
    <mergeCell ref="AG9:AG11"/>
    <mergeCell ref="AL9:AL11"/>
    <mergeCell ref="F7:F8"/>
    <mergeCell ref="E21:E23"/>
    <mergeCell ref="D24:D26"/>
    <mergeCell ref="E24:E26"/>
    <mergeCell ref="D27:D29"/>
    <mergeCell ref="E27:E29"/>
    <mergeCell ref="D30:D32"/>
    <mergeCell ref="E30:E32"/>
    <mergeCell ref="D33:D35"/>
    <mergeCell ref="E33:E35"/>
    <mergeCell ref="D36:D38"/>
    <mergeCell ref="E36:E38"/>
    <mergeCell ref="D39:D41"/>
    <mergeCell ref="E39:E41"/>
    <mergeCell ref="D42:D44"/>
    <mergeCell ref="E42:E44"/>
    <mergeCell ref="D45:D47"/>
    <mergeCell ref="E45:E47"/>
    <mergeCell ref="D48:D50"/>
    <mergeCell ref="E48:E50"/>
    <mergeCell ref="C58:C59"/>
    <mergeCell ref="D58:D59"/>
    <mergeCell ref="E58:E59"/>
    <mergeCell ref="AT9:AT10"/>
    <mergeCell ref="AU9:AU10"/>
    <mergeCell ref="BE1048366:BN1048366"/>
    <mergeCell ref="D66:D68"/>
    <mergeCell ref="E66:E68"/>
    <mergeCell ref="D69:D71"/>
    <mergeCell ref="E69:E71"/>
    <mergeCell ref="D72:D74"/>
    <mergeCell ref="E72:E74"/>
    <mergeCell ref="D51:D53"/>
    <mergeCell ref="E51:E53"/>
    <mergeCell ref="D54:D56"/>
    <mergeCell ref="E54:E56"/>
    <mergeCell ref="D60:D62"/>
    <mergeCell ref="E60:E62"/>
    <mergeCell ref="D63:D65"/>
    <mergeCell ref="E63:E65"/>
    <mergeCell ref="AP75:AP77"/>
    <mergeCell ref="AP78:AP80"/>
    <mergeCell ref="AP81:AP83"/>
    <mergeCell ref="C81:C83"/>
    <mergeCell ref="A81:A83"/>
    <mergeCell ref="A84:A86"/>
    <mergeCell ref="A87:A89"/>
    <mergeCell ref="A90:A92"/>
    <mergeCell ref="A93:A95"/>
    <mergeCell ref="A96:A98"/>
    <mergeCell ref="A99:A101"/>
    <mergeCell ref="B81:B83"/>
    <mergeCell ref="B84:B86"/>
    <mergeCell ref="B87:B89"/>
    <mergeCell ref="B90:B92"/>
    <mergeCell ref="B93:B95"/>
    <mergeCell ref="B96:B98"/>
    <mergeCell ref="B99:B101"/>
    <mergeCell ref="C84:C86"/>
    <mergeCell ref="C87:C89"/>
    <mergeCell ref="C90:C92"/>
    <mergeCell ref="C93:C95"/>
    <mergeCell ref="C96:C98"/>
    <mergeCell ref="C99:C101"/>
    <mergeCell ref="D81:D83"/>
    <mergeCell ref="D84:D86"/>
    <mergeCell ref="D87:D89"/>
    <mergeCell ref="D90:D92"/>
    <mergeCell ref="D93:D95"/>
    <mergeCell ref="D96:D98"/>
    <mergeCell ref="D99:D101"/>
    <mergeCell ref="E81:E83"/>
    <mergeCell ref="E84:E86"/>
    <mergeCell ref="E87:E89"/>
    <mergeCell ref="E90:E92"/>
    <mergeCell ref="E93:E95"/>
    <mergeCell ref="E96:E98"/>
    <mergeCell ref="E99:E101"/>
    <mergeCell ref="I81:I83"/>
    <mergeCell ref="I84:I86"/>
    <mergeCell ref="I87:I89"/>
    <mergeCell ref="I90:I92"/>
    <mergeCell ref="I93:I95"/>
    <mergeCell ref="I96:I98"/>
    <mergeCell ref="I99:I101"/>
    <mergeCell ref="J81:J83"/>
    <mergeCell ref="J84:J86"/>
    <mergeCell ref="J87:J89"/>
    <mergeCell ref="J90:J92"/>
    <mergeCell ref="J93:J95"/>
    <mergeCell ref="J96:J98"/>
    <mergeCell ref="J99:J101"/>
    <mergeCell ref="K81:K83"/>
    <mergeCell ref="L81:L83"/>
    <mergeCell ref="K84:K86"/>
    <mergeCell ref="K87:K89"/>
    <mergeCell ref="K90:K92"/>
    <mergeCell ref="K93:K95"/>
    <mergeCell ref="K96:K98"/>
    <mergeCell ref="K99:K101"/>
    <mergeCell ref="L84:L86"/>
    <mergeCell ref="L87:L89"/>
    <mergeCell ref="L90:L92"/>
    <mergeCell ref="L93:L95"/>
    <mergeCell ref="L96:L98"/>
    <mergeCell ref="L99:L101"/>
    <mergeCell ref="M81:M83"/>
    <mergeCell ref="N81:N83"/>
    <mergeCell ref="O81:O83"/>
    <mergeCell ref="P81:P83"/>
    <mergeCell ref="Q81:Q83"/>
    <mergeCell ref="M84:M86"/>
    <mergeCell ref="M87:M89"/>
    <mergeCell ref="M90:M92"/>
    <mergeCell ref="M93:M95"/>
    <mergeCell ref="Q84:Q86"/>
    <mergeCell ref="Q87:Q89"/>
    <mergeCell ref="Q90:Q92"/>
    <mergeCell ref="Q93:Q95"/>
    <mergeCell ref="M96:M98"/>
    <mergeCell ref="M99:M101"/>
    <mergeCell ref="N84:N86"/>
    <mergeCell ref="N87:N89"/>
    <mergeCell ref="N90:N92"/>
    <mergeCell ref="N93:N95"/>
    <mergeCell ref="N96:N98"/>
    <mergeCell ref="N99:N101"/>
    <mergeCell ref="O84:O86"/>
    <mergeCell ref="O87:O89"/>
    <mergeCell ref="O90:O92"/>
    <mergeCell ref="O93:O95"/>
    <mergeCell ref="O96:O98"/>
    <mergeCell ref="O99:O101"/>
    <mergeCell ref="Q96:Q98"/>
    <mergeCell ref="Q99:Q101"/>
    <mergeCell ref="P84:P86"/>
    <mergeCell ref="P87:P89"/>
    <mergeCell ref="P90:P92"/>
    <mergeCell ref="P93:P95"/>
    <mergeCell ref="P96:P98"/>
    <mergeCell ref="P99:P101"/>
    <mergeCell ref="T81:T83"/>
    <mergeCell ref="T84:T86"/>
    <mergeCell ref="T87:T89"/>
    <mergeCell ref="T90:T92"/>
    <mergeCell ref="T93:T95"/>
    <mergeCell ref="T96:T98"/>
    <mergeCell ref="T99:T101"/>
    <mergeCell ref="U81:U83"/>
    <mergeCell ref="U84:U86"/>
    <mergeCell ref="U87:U89"/>
    <mergeCell ref="U90:U92"/>
    <mergeCell ref="U93:U95"/>
    <mergeCell ref="U96:U98"/>
    <mergeCell ref="U99:U101"/>
    <mergeCell ref="X81:X83"/>
    <mergeCell ref="X84:X86"/>
    <mergeCell ref="X87:X89"/>
    <mergeCell ref="X90:X92"/>
    <mergeCell ref="X93:X95"/>
    <mergeCell ref="X96:X98"/>
    <mergeCell ref="X99:X101"/>
    <mergeCell ref="W87:W89"/>
    <mergeCell ref="W90:W92"/>
    <mergeCell ref="W93:W95"/>
    <mergeCell ref="W96:W98"/>
    <mergeCell ref="W99:W101"/>
    <mergeCell ref="W81:W83"/>
    <mergeCell ref="AC81:AC83"/>
    <mergeCell ref="AC84:AC86"/>
    <mergeCell ref="AC87:AC89"/>
    <mergeCell ref="AC90:AC92"/>
    <mergeCell ref="AC93:AC95"/>
    <mergeCell ref="AC96:AC98"/>
    <mergeCell ref="AC99:AC101"/>
    <mergeCell ref="AH81:AH83"/>
    <mergeCell ref="AH84:AH86"/>
    <mergeCell ref="AH87:AH89"/>
    <mergeCell ref="AH90:AH92"/>
    <mergeCell ref="AH93:AH95"/>
    <mergeCell ref="AH96:AH98"/>
    <mergeCell ref="AH99:AH101"/>
    <mergeCell ref="AG81:AG83"/>
    <mergeCell ref="AG84:AG86"/>
    <mergeCell ref="AG87:AG89"/>
    <mergeCell ref="AG90:AG92"/>
    <mergeCell ref="AG93:AG95"/>
    <mergeCell ref="AG96:AG98"/>
    <mergeCell ref="AG99:AG101"/>
    <mergeCell ref="AL81:AL83"/>
    <mergeCell ref="AL84:AL86"/>
    <mergeCell ref="AL87:AL89"/>
    <mergeCell ref="AL90:AL92"/>
    <mergeCell ref="AL93:AL95"/>
    <mergeCell ref="AL96:AL98"/>
    <mergeCell ref="AL99:AL101"/>
    <mergeCell ref="AQ81:AQ83"/>
    <mergeCell ref="AQ84:AQ86"/>
    <mergeCell ref="AQ87:AQ89"/>
    <mergeCell ref="AQ90:AQ92"/>
    <mergeCell ref="AQ93:AQ95"/>
    <mergeCell ref="AQ96:AQ98"/>
    <mergeCell ref="AQ99:AQ101"/>
    <mergeCell ref="AP84:AP86"/>
    <mergeCell ref="AP87:AP89"/>
    <mergeCell ref="AP90:AP92"/>
    <mergeCell ref="AP93:AP95"/>
    <mergeCell ref="AP96:AP98"/>
    <mergeCell ref="AP99:AP101"/>
    <mergeCell ref="AR81:AR83"/>
    <mergeCell ref="AR84:AR86"/>
    <mergeCell ref="AR87:AR89"/>
    <mergeCell ref="AR90:AR92"/>
    <mergeCell ref="AR93:AR95"/>
    <mergeCell ref="AR96:AR98"/>
    <mergeCell ref="AR99:AR101"/>
    <mergeCell ref="AS81:AS83"/>
    <mergeCell ref="AS84:AS86"/>
    <mergeCell ref="AS87:AS89"/>
    <mergeCell ref="AS90:AS92"/>
    <mergeCell ref="AS93:AS95"/>
    <mergeCell ref="AS96:AS98"/>
    <mergeCell ref="AS99:AS101"/>
    <mergeCell ref="AT81:AT83"/>
    <mergeCell ref="AT84:AT86"/>
    <mergeCell ref="AT87:AT89"/>
    <mergeCell ref="AT90:AT92"/>
    <mergeCell ref="AT93:AT95"/>
    <mergeCell ref="AT96:AT98"/>
    <mergeCell ref="AT99:AT101"/>
    <mergeCell ref="AU81:AU83"/>
    <mergeCell ref="AU84:AU86"/>
    <mergeCell ref="AU87:AU89"/>
    <mergeCell ref="AU90:AU92"/>
    <mergeCell ref="AU93:AU95"/>
    <mergeCell ref="AU96:AU98"/>
    <mergeCell ref="AU99:AU101"/>
    <mergeCell ref="AB84:AB86"/>
    <mergeCell ref="AB87:AB89"/>
    <mergeCell ref="AB90:AB92"/>
    <mergeCell ref="AB93:AB95"/>
    <mergeCell ref="AB96:AB98"/>
    <mergeCell ref="AB99:AB101"/>
    <mergeCell ref="AM84:AM86"/>
    <mergeCell ref="AM87:AM89"/>
    <mergeCell ref="AM90:AM92"/>
    <mergeCell ref="AM93:AM95"/>
    <mergeCell ref="AM96:AM98"/>
    <mergeCell ref="AM99:AM101"/>
  </mergeCells>
  <conditionalFormatting sqref="N15 N18 N21 N72 N9 N12 N24 N27 N30 N33 N36 N39 N42 N45 N48 N51 N54 N57 N60 N63 N66 N69 N75 N78 N81 N84 N87 N90 N93 N96 N99 M9:M101">
    <cfRule type="containsText" dxfId="639" priority="660" operator="containsText" text="MEDIA">
      <formula>NOT(ISERROR(SEARCH("MEDIA",M9)))</formula>
    </cfRule>
    <cfRule type="containsText" dxfId="638" priority="661" operator="containsText" text="ALTA">
      <formula>NOT(ISERROR(SEARCH("ALTA",M9)))</formula>
    </cfRule>
    <cfRule type="containsText" dxfId="637" priority="662" operator="containsText" text="BAJA">
      <formula>NOT(ISERROR(SEARCH("BAJA",M9)))</formula>
    </cfRule>
  </conditionalFormatting>
  <conditionalFormatting sqref="P9 P12 P15 P18 P21 P72 P24 P27 P30 P33 P36 P39 P42 P45 P48 P51 P54 P57 P60 P63 P66 P69 P75 P78 P81 P84 P87 P90 P93 P96 P99 O9:O101">
    <cfRule type="containsText" dxfId="636" priority="657" operator="containsText" text="MEDIO">
      <formula>NOT(ISERROR(SEARCH("MEDIO",O9)))</formula>
    </cfRule>
    <cfRule type="containsText" dxfId="635" priority="658" operator="containsText" text="ALTO">
      <formula>NOT(ISERROR(SEARCH("ALTO",O9)))</formula>
    </cfRule>
    <cfRule type="containsText" dxfId="634" priority="659" operator="containsText" text="BAJO">
      <formula>NOT(ISERROR(SEARCH("BAJO",O9)))</formula>
    </cfRule>
  </conditionalFormatting>
  <conditionalFormatting sqref="R9:R101">
    <cfRule type="cellIs" dxfId="633" priority="656" operator="between">
      <formula>2</formula>
      <formula>3</formula>
    </cfRule>
  </conditionalFormatting>
  <conditionalFormatting sqref="Q9:Q101">
    <cfRule type="cellIs" dxfId="632" priority="653" operator="lessThanOrEqual">
      <formula>3</formula>
    </cfRule>
    <cfRule type="cellIs" dxfId="631" priority="654" stopIfTrue="1" operator="between">
      <formula>4</formula>
      <formula>9</formula>
    </cfRule>
    <cfRule type="cellIs" dxfId="630" priority="655" operator="greaterThanOrEqual">
      <formula>10</formula>
    </cfRule>
  </conditionalFormatting>
  <conditionalFormatting sqref="AR9:AR101">
    <cfRule type="cellIs" dxfId="629" priority="650" operator="lessThanOrEqual">
      <formula>10</formula>
    </cfRule>
    <cfRule type="cellIs" dxfId="628" priority="651" stopIfTrue="1" operator="between">
      <formula>11</formula>
      <formula>32</formula>
    </cfRule>
    <cfRule type="cellIs" dxfId="627" priority="652" operator="greaterThanOrEqual">
      <formula>36</formula>
    </cfRule>
  </conditionalFormatting>
  <conditionalFormatting sqref="AS9 AS12 AS15 AS18 AS21 AS24 AS27 AS30 AS33 AS36 AS39 AS42 AS45 AS48 AS51 AS54 AS57 AS60 AS63 AS66 AS69 AS72 AS75 AS78 AS81 AS84 AS87 AS90 AS93 AS96 AS99">
    <cfRule type="cellIs" dxfId="626" priority="647" operator="equal">
      <formula>"LEVE"</formula>
    </cfRule>
    <cfRule type="cellIs" dxfId="625" priority="648" operator="equal">
      <formula>"MODERADO"</formula>
    </cfRule>
    <cfRule type="cellIs" dxfId="624" priority="649" operator="equal">
      <formula>"GRAVE"</formula>
    </cfRule>
  </conditionalFormatting>
  <conditionalFormatting sqref="M9:M101">
    <cfRule type="containsText" dxfId="623" priority="645" operator="containsText" text="MEDIO BAJA">
      <formula>NOT(ISERROR(SEARCH("MEDIO BAJA",M9)))</formula>
    </cfRule>
    <cfRule type="containsText" dxfId="622" priority="646" operator="containsText" text="MEDIO ALTA">
      <formula>NOT(ISERROR(SEARCH("MEDIO ALTA",M9)))</formula>
    </cfRule>
  </conditionalFormatting>
  <conditionalFormatting sqref="O9:O101">
    <cfRule type="containsText" dxfId="621" priority="643" operator="containsText" text="MEDIO BAJO">
      <formula>NOT(ISERROR(SEARCH("MEDIO BAJO",O9)))</formula>
    </cfRule>
    <cfRule type="containsText" dxfId="620" priority="644" operator="containsText" text="MEDIO ALTO">
      <formula>NOT(ISERROR(SEARCH("MEDIO ALTO",O9)))</formula>
    </cfRule>
  </conditionalFormatting>
  <conditionalFormatting sqref="AK9:AL9 AL18 AL21 AL24 AL27 AL30 AL33 AL36 AL39 AL42 AL45 AL48 AL51 AL54 AL57 AL60 AL63 AL66 AL69 AL72 AL12 AL15 AL75 AL78 AL81 AL84 AL87 AL90 AL93 AL96 AL99 AK10:AK101">
    <cfRule type="expression" dxfId="619" priority="638">
      <formula>R9="No_existen"</formula>
    </cfRule>
  </conditionalFormatting>
  <conditionalFormatting sqref="AO9:AP9 AP12 AP15 AP18 AP21 AP24 AP27 AP30 AP33 AP36 AP39 AP42 AP45 AP48 AP51 AP54 AP57 AP60 AP63 AP66 AP69 AP72 AP75 AP78 AP81 AP84 AP87 AP90 AP93 AP96 AP99 AO10:AO101">
    <cfRule type="expression" dxfId="618" priority="637">
      <formula>R9="No_existen"</formula>
    </cfRule>
  </conditionalFormatting>
  <conditionalFormatting sqref="AY9:AY17 AY20:AY23 AY80:AY101 AY25:AY78">
    <cfRule type="expression" dxfId="617" priority="628">
      <formula>AV9&lt;&gt;"COMPARTIR"</formula>
    </cfRule>
    <cfRule type="expression" dxfId="616" priority="634">
      <formula>AV9="ASUMIR"</formula>
    </cfRule>
  </conditionalFormatting>
  <conditionalFormatting sqref="AW9:AW17 AW20:AW23 AW25:AW68 AW80:AW86 AW70:AW74 AW88:AW92 AW94:AW101">
    <cfRule type="expression" dxfId="615" priority="621">
      <formula>AV9="ASUMIR"</formula>
    </cfRule>
  </conditionalFormatting>
  <conditionalFormatting sqref="AX9:AX17 AX20:AX23 AX25:AX68 AX80:AX86 AX70:AX74 AX88:AX92 AX94:AX101">
    <cfRule type="expression" dxfId="614" priority="620">
      <formula>AV9="ASUMIR"</formula>
    </cfRule>
  </conditionalFormatting>
  <conditionalFormatting sqref="AN9:AN101">
    <cfRule type="expression" dxfId="613" priority="726">
      <formula>S9="No_existen"</formula>
    </cfRule>
  </conditionalFormatting>
  <conditionalFormatting sqref="AJ9:AJ101">
    <cfRule type="expression" dxfId="612" priority="730">
      <formula>R9="No_existen"</formula>
    </cfRule>
  </conditionalFormatting>
  <conditionalFormatting sqref="AI9:AI101">
    <cfRule type="expression" dxfId="611" priority="734">
      <formula>S9="No_existen"</formula>
    </cfRule>
  </conditionalFormatting>
  <conditionalFormatting sqref="AH9 AH12 AH15 AH18 AH21 AH24 AH27 AH30 AH33 AH36 AH39 AH42 AH45 AH48 AH51 AH54 AH57 AH60 AH63 AH66 AH69 AH72 AH75 AH78 AH81 AH84 AH87 AH90 AH93 AH96 AH99">
    <cfRule type="expression" dxfId="610" priority="738">
      <formula>S9="No_existen"</formula>
    </cfRule>
  </conditionalFormatting>
  <conditionalFormatting sqref="AE9:AE101">
    <cfRule type="expression" dxfId="609" priority="746">
      <formula>R9="No_existen"</formula>
    </cfRule>
  </conditionalFormatting>
  <conditionalFormatting sqref="AD9:AD101">
    <cfRule type="expression" dxfId="608" priority="750">
      <formula>S9="No_existen"</formula>
    </cfRule>
  </conditionalFormatting>
  <conditionalFormatting sqref="AQ9:AQ101">
    <cfRule type="containsText" dxfId="607" priority="597" operator="containsText" text="DÉBIL">
      <formula>NOT(ISERROR(SEARCH("DÉBIL",AQ9)))</formula>
    </cfRule>
    <cfRule type="containsText" dxfId="606" priority="598" operator="containsText" text="ACEPTABLE">
      <formula>NOT(ISERROR(SEARCH("ACEPTABLE",AQ9)))</formula>
    </cfRule>
    <cfRule type="containsText" dxfId="605" priority="599" operator="containsText" text="FUERTE">
      <formula>NOT(ISERROR(SEARCH("FUERTE",AQ9)))</formula>
    </cfRule>
  </conditionalFormatting>
  <conditionalFormatting sqref="AC9 AC15 AC18 AC21 AC24 AC27 AC30 AC33 AC36 AC39 AC42 AC45 AC48 AC51 AC54 AC57 AC60 AC63 AC66 AC69 AC72 AC12 AC75 AC78 AC81 AC84 AC87 AC90 AC93 AC96 AC99">
    <cfRule type="expression" dxfId="604" priority="804">
      <formula>S9="No_existen"</formula>
    </cfRule>
  </conditionalFormatting>
  <conditionalFormatting sqref="AM9 AM12 AM15 AM18 AM21 AM24 AM27 AM30 AM33 AM36 AM39 AM42 AM45 AM48 AM51 AM54 AM57 AM60 AM63 AM66 AM69 AM72 AM75 AM78 AM81 AM84 AM87 AM90 AM93 AM96 AM99">
    <cfRule type="expression" dxfId="603" priority="806">
      <formula>S9="No_existen"</formula>
    </cfRule>
  </conditionalFormatting>
  <conditionalFormatting sqref="AA9:AA13 AA55:AA58 AA61:AA65 AA15:AA53 AA80:AA98 AA68:AA77">
    <cfRule type="expression" dxfId="602" priority="414">
      <formula>Z9="Semiautomatico"</formula>
    </cfRule>
    <cfRule type="expression" dxfId="601" priority="420">
      <formula>Z9="Manual"</formula>
    </cfRule>
    <cfRule type="expression" dxfId="600" priority="594">
      <formula>R9="No_existen"</formula>
    </cfRule>
  </conditionalFormatting>
  <conditionalFormatting sqref="Z10">
    <cfRule type="expression" dxfId="599" priority="593">
      <formula>$R$10="No_existen"</formula>
    </cfRule>
  </conditionalFormatting>
  <conditionalFormatting sqref="AA10:AA13 AA55:AA58 AA61:AA65 AA15:AA53 AA80:AA98 AA68:AA77">
    <cfRule type="expression" dxfId="598" priority="592">
      <formula>R10="No_existen"</formula>
    </cfRule>
  </conditionalFormatting>
  <conditionalFormatting sqref="AQ9:AQ101">
    <cfRule type="containsText" dxfId="597" priority="591" operator="containsText" text="INEXISTENTE">
      <formula>NOT(ISERROR(SEARCH("INEXISTENTE",AQ9)))</formula>
    </cfRule>
  </conditionalFormatting>
  <conditionalFormatting sqref="AF9">
    <cfRule type="expression" dxfId="596" priority="590">
      <formula>$R$9="No_existen"</formula>
    </cfRule>
  </conditionalFormatting>
  <conditionalFormatting sqref="Z9">
    <cfRule type="expression" dxfId="595" priority="589">
      <formula>R9="No_Existen"</formula>
    </cfRule>
  </conditionalFormatting>
  <conditionalFormatting sqref="Z11">
    <cfRule type="expression" dxfId="594" priority="586">
      <formula>R11="No_existen"</formula>
    </cfRule>
  </conditionalFormatting>
  <conditionalFormatting sqref="Z12">
    <cfRule type="expression" dxfId="593" priority="582">
      <formula>$R$12="No_existen"</formula>
    </cfRule>
  </conditionalFormatting>
  <conditionalFormatting sqref="AF12 AF77">
    <cfRule type="expression" dxfId="592" priority="581">
      <formula>R12="No_existen"</formula>
    </cfRule>
  </conditionalFormatting>
  <conditionalFormatting sqref="Z13">
    <cfRule type="expression" dxfId="591" priority="579">
      <formula>$R$13="No_existen"</formula>
    </cfRule>
  </conditionalFormatting>
  <conditionalFormatting sqref="Z14">
    <cfRule type="expression" dxfId="590" priority="576">
      <formula>$R$14="No_existen"</formula>
    </cfRule>
  </conditionalFormatting>
  <conditionalFormatting sqref="Z15">
    <cfRule type="expression" dxfId="589" priority="573">
      <formula>$R$15="No_existen"</formula>
    </cfRule>
  </conditionalFormatting>
  <conditionalFormatting sqref="Z16">
    <cfRule type="expression" dxfId="588" priority="570">
      <formula>$R$16="No_existen"</formula>
    </cfRule>
  </conditionalFormatting>
  <conditionalFormatting sqref="Z17">
    <cfRule type="expression" dxfId="587" priority="567">
      <formula>$R$17="No_existen"</formula>
    </cfRule>
  </conditionalFormatting>
  <conditionalFormatting sqref="Z18">
    <cfRule type="expression" dxfId="586" priority="556">
      <formula>$R$18="No_existen"</formula>
    </cfRule>
  </conditionalFormatting>
  <conditionalFormatting sqref="Z19">
    <cfRule type="expression" dxfId="585" priority="553">
      <formula>$R$19="No_existen"</formula>
    </cfRule>
  </conditionalFormatting>
  <conditionalFormatting sqref="Z20">
    <cfRule type="expression" dxfId="584" priority="550">
      <formula>$R$20="No_existen"</formula>
    </cfRule>
  </conditionalFormatting>
  <conditionalFormatting sqref="Z21">
    <cfRule type="expression" dxfId="583" priority="547">
      <formula>$R$21="No_existen"</formula>
    </cfRule>
  </conditionalFormatting>
  <conditionalFormatting sqref="Z22">
    <cfRule type="expression" dxfId="582" priority="546">
      <formula>$R$22="No_existen"</formula>
    </cfRule>
  </conditionalFormatting>
  <conditionalFormatting sqref="Z23">
    <cfRule type="expression" dxfId="581" priority="545">
      <formula>$R$23="No_existen"</formula>
    </cfRule>
  </conditionalFormatting>
  <conditionalFormatting sqref="AF22">
    <cfRule type="expression" dxfId="580" priority="543">
      <formula>R22="No_existen"</formula>
    </cfRule>
  </conditionalFormatting>
  <conditionalFormatting sqref="AF23">
    <cfRule type="expression" dxfId="579" priority="542">
      <formula>R23="No_existen"</formula>
    </cfRule>
  </conditionalFormatting>
  <conditionalFormatting sqref="V22 V77">
    <cfRule type="expression" dxfId="578" priority="541">
      <formula>R22="No_existen"</formula>
    </cfRule>
  </conditionalFormatting>
  <conditionalFormatting sqref="V23">
    <cfRule type="expression" dxfId="577" priority="540">
      <formula>R23="No_existen"</formula>
    </cfRule>
  </conditionalFormatting>
  <conditionalFormatting sqref="V26">
    <cfRule type="expression" dxfId="576" priority="537">
      <formula>R26="No_existen"</formula>
    </cfRule>
  </conditionalFormatting>
  <conditionalFormatting sqref="Z24">
    <cfRule type="expression" dxfId="575" priority="536">
      <formula>$R$24="No_existen"</formula>
    </cfRule>
  </conditionalFormatting>
  <conditionalFormatting sqref="Z25">
    <cfRule type="expression" dxfId="574" priority="535">
      <formula>$R$25="No_existen"</formula>
    </cfRule>
  </conditionalFormatting>
  <conditionalFormatting sqref="Z26">
    <cfRule type="expression" dxfId="573" priority="534">
      <formula>$R$26="No_existen"</formula>
    </cfRule>
  </conditionalFormatting>
  <conditionalFormatting sqref="AF26">
    <cfRule type="expression" dxfId="572" priority="531">
      <formula>R26="No_existen"</formula>
    </cfRule>
  </conditionalFormatting>
  <conditionalFormatting sqref="V29">
    <cfRule type="expression" dxfId="571" priority="530">
      <formula>R29="No_existen"</formula>
    </cfRule>
  </conditionalFormatting>
  <conditionalFormatting sqref="Z27">
    <cfRule type="expression" dxfId="570" priority="529">
      <formula>$R$27="No_existen"</formula>
    </cfRule>
  </conditionalFormatting>
  <conditionalFormatting sqref="AF29">
    <cfRule type="expression" dxfId="569" priority="528">
      <formula>R29="No_existen"</formula>
    </cfRule>
  </conditionalFormatting>
  <conditionalFormatting sqref="Z28">
    <cfRule type="expression" dxfId="568" priority="527">
      <formula>$R$28="No_existen"</formula>
    </cfRule>
  </conditionalFormatting>
  <conditionalFormatting sqref="Z29">
    <cfRule type="expression" dxfId="567" priority="526">
      <formula>$R$29="No_existen"</formula>
    </cfRule>
  </conditionalFormatting>
  <conditionalFormatting sqref="V32">
    <cfRule type="expression" dxfId="566" priority="525">
      <formula>R32="No_existen"</formula>
    </cfRule>
  </conditionalFormatting>
  <conditionalFormatting sqref="Z30">
    <cfRule type="expression" dxfId="565" priority="524">
      <formula>$R$30="No_existen"</formula>
    </cfRule>
  </conditionalFormatting>
  <conditionalFormatting sqref="Z31">
    <cfRule type="expression" dxfId="564" priority="523">
      <formula>$R$31="No_existen"</formula>
    </cfRule>
  </conditionalFormatting>
  <conditionalFormatting sqref="Z32">
    <cfRule type="expression" dxfId="563" priority="522">
      <formula>$R$32="No_existen"</formula>
    </cfRule>
  </conditionalFormatting>
  <conditionalFormatting sqref="AF32">
    <cfRule type="expression" dxfId="562" priority="519">
      <formula>R32="No_existen"</formula>
    </cfRule>
  </conditionalFormatting>
  <conditionalFormatting sqref="V34:V35">
    <cfRule type="expression" dxfId="561" priority="518">
      <formula>R34="No_existen"</formula>
    </cfRule>
  </conditionalFormatting>
  <conditionalFormatting sqref="Z33">
    <cfRule type="expression" dxfId="560" priority="517">
      <formula>$R$33="No_existen"</formula>
    </cfRule>
  </conditionalFormatting>
  <conditionalFormatting sqref="Z34">
    <cfRule type="expression" dxfId="559" priority="516">
      <formula>$R$34="No_existen"</formula>
    </cfRule>
  </conditionalFormatting>
  <conditionalFormatting sqref="Z35">
    <cfRule type="expression" dxfId="558" priority="515">
      <formula>$R$35="No_existen"</formula>
    </cfRule>
  </conditionalFormatting>
  <conditionalFormatting sqref="AF34">
    <cfRule type="expression" dxfId="557" priority="513">
      <formula>R34="No_existen"</formula>
    </cfRule>
  </conditionalFormatting>
  <conditionalFormatting sqref="AF35">
    <cfRule type="expression" dxfId="556" priority="512">
      <formula>R35="No_existen"</formula>
    </cfRule>
  </conditionalFormatting>
  <conditionalFormatting sqref="Z36">
    <cfRule type="expression" dxfId="555" priority="510">
      <formula>$R$36="No_existen"</formula>
    </cfRule>
  </conditionalFormatting>
  <conditionalFormatting sqref="Z37">
    <cfRule type="expression" dxfId="554" priority="509">
      <formula>$R$37="No_existen"</formula>
    </cfRule>
  </conditionalFormatting>
  <conditionalFormatting sqref="Z38">
    <cfRule type="expression" dxfId="553" priority="508">
      <formula>$R$38="No_existen"</formula>
    </cfRule>
  </conditionalFormatting>
  <conditionalFormatting sqref="Z39">
    <cfRule type="expression" dxfId="552" priority="503">
      <formula>$R$39="No_existen"</formula>
    </cfRule>
  </conditionalFormatting>
  <conditionalFormatting sqref="Z40">
    <cfRule type="expression" dxfId="551" priority="502">
      <formula>$R$40="No_existen"</formula>
    </cfRule>
  </conditionalFormatting>
  <conditionalFormatting sqref="Z41">
    <cfRule type="expression" dxfId="550" priority="501">
      <formula>$R$41="No_existen"</formula>
    </cfRule>
  </conditionalFormatting>
  <conditionalFormatting sqref="AF43">
    <cfRule type="expression" dxfId="549" priority="496">
      <formula>R43="No_existen"</formula>
    </cfRule>
  </conditionalFormatting>
  <conditionalFormatting sqref="AF44">
    <cfRule type="expression" dxfId="548" priority="495">
      <formula>R44="No_existen"</formula>
    </cfRule>
  </conditionalFormatting>
  <conditionalFormatting sqref="Z42">
    <cfRule type="expression" dxfId="547" priority="494">
      <formula>$R$42="No_existen"</formula>
    </cfRule>
  </conditionalFormatting>
  <conditionalFormatting sqref="Z43">
    <cfRule type="expression" dxfId="546" priority="493">
      <formula>$R$43="No_existen"</formula>
    </cfRule>
  </conditionalFormatting>
  <conditionalFormatting sqref="Z44">
    <cfRule type="expression" dxfId="545" priority="492">
      <formula>$R$44="No_existen"</formula>
    </cfRule>
  </conditionalFormatting>
  <conditionalFormatting sqref="V43:V44">
    <cfRule type="expression" dxfId="544" priority="491">
      <formula>R43="No_existen"</formula>
    </cfRule>
  </conditionalFormatting>
  <conditionalFormatting sqref="Z45">
    <cfRule type="expression" dxfId="543" priority="489">
      <formula>$R$45="No_existen"</formula>
    </cfRule>
  </conditionalFormatting>
  <conditionalFormatting sqref="Z46">
    <cfRule type="expression" dxfId="542" priority="488">
      <formula>$R$46="No_existen"</formula>
    </cfRule>
  </conditionalFormatting>
  <conditionalFormatting sqref="Z47">
    <cfRule type="expression" dxfId="541" priority="487">
      <formula>$R$47="No_existen"</formula>
    </cfRule>
  </conditionalFormatting>
  <conditionalFormatting sqref="Z48">
    <cfRule type="expression" dxfId="540" priority="480">
      <formula>$R$48="No_existen"</formula>
    </cfRule>
  </conditionalFormatting>
  <conditionalFormatting sqref="Z49">
    <cfRule type="expression" dxfId="539" priority="479">
      <formula>$R$49="No_existen"</formula>
    </cfRule>
  </conditionalFormatting>
  <conditionalFormatting sqref="Z50">
    <cfRule type="expression" dxfId="538" priority="478">
      <formula>$R$50="No_existen"</formula>
    </cfRule>
  </conditionalFormatting>
  <conditionalFormatting sqref="V52:V53">
    <cfRule type="expression" dxfId="537" priority="476">
      <formula>R52="No_existen"</formula>
    </cfRule>
  </conditionalFormatting>
  <conditionalFormatting sqref="Z51">
    <cfRule type="expression" dxfId="536" priority="475">
      <formula>$R$51="No_existen"</formula>
    </cfRule>
  </conditionalFormatting>
  <conditionalFormatting sqref="Z52">
    <cfRule type="expression" dxfId="535" priority="474">
      <formula>$R$52="No_existen"</formula>
    </cfRule>
  </conditionalFormatting>
  <conditionalFormatting sqref="Z53">
    <cfRule type="expression" dxfId="534" priority="473">
      <formula>$R$53="No_existen"</formula>
    </cfRule>
  </conditionalFormatting>
  <conditionalFormatting sqref="AF52">
    <cfRule type="expression" dxfId="533" priority="471">
      <formula>R52="No_existen"</formula>
    </cfRule>
  </conditionalFormatting>
  <conditionalFormatting sqref="AF53">
    <cfRule type="expression" dxfId="532" priority="470">
      <formula>R53="No_existen"</formula>
    </cfRule>
  </conditionalFormatting>
  <conditionalFormatting sqref="Z54">
    <cfRule type="expression" dxfId="531" priority="466">
      <formula>$R$54="No_existen"</formula>
    </cfRule>
  </conditionalFormatting>
  <conditionalFormatting sqref="Z55">
    <cfRule type="expression" dxfId="530" priority="465">
      <formula>$R$55="No_existen"</formula>
    </cfRule>
  </conditionalFormatting>
  <conditionalFormatting sqref="Z56">
    <cfRule type="expression" dxfId="529" priority="464">
      <formula>$R$56="No_existen"</formula>
    </cfRule>
  </conditionalFormatting>
  <conditionalFormatting sqref="Z57">
    <cfRule type="expression" dxfId="528" priority="461">
      <formula>$R$57="No_existen"</formula>
    </cfRule>
  </conditionalFormatting>
  <conditionalFormatting sqref="Z58">
    <cfRule type="expression" dxfId="527" priority="460">
      <formula>$R$58="No_existen"</formula>
    </cfRule>
  </conditionalFormatting>
  <conditionalFormatting sqref="Z59">
    <cfRule type="expression" dxfId="526" priority="459">
      <formula>$R$59="No_existen"</formula>
    </cfRule>
  </conditionalFormatting>
  <conditionalFormatting sqref="AF62">
    <cfRule type="expression" dxfId="525" priority="453">
      <formula>R62="No_existen"</formula>
    </cfRule>
  </conditionalFormatting>
  <conditionalFormatting sqref="Z60">
    <cfRule type="expression" dxfId="524" priority="452">
      <formula>$R$60="No_existen"</formula>
    </cfRule>
  </conditionalFormatting>
  <conditionalFormatting sqref="Z61">
    <cfRule type="expression" dxfId="523" priority="451">
      <formula>$R$61="No_existen"</formula>
    </cfRule>
  </conditionalFormatting>
  <conditionalFormatting sqref="Z62">
    <cfRule type="expression" dxfId="522" priority="450">
      <formula>$R$62="No_existen"</formula>
    </cfRule>
  </conditionalFormatting>
  <conditionalFormatting sqref="V62">
    <cfRule type="expression" dxfId="521" priority="449">
      <formula>R62="No_existen"</formula>
    </cfRule>
  </conditionalFormatting>
  <conditionalFormatting sqref="V65">
    <cfRule type="expression" dxfId="520" priority="448">
      <formula>R65="No_existen"</formula>
    </cfRule>
  </conditionalFormatting>
  <conditionalFormatting sqref="Z63">
    <cfRule type="expression" dxfId="519" priority="447">
      <formula>$R$63="No_existen"</formula>
    </cfRule>
  </conditionalFormatting>
  <conditionalFormatting sqref="Z64">
    <cfRule type="expression" dxfId="518" priority="446">
      <formula>$R$64="No_existen"</formula>
    </cfRule>
  </conditionalFormatting>
  <conditionalFormatting sqref="Z65">
    <cfRule type="expression" dxfId="517" priority="445">
      <formula>$R$65="No_existen"</formula>
    </cfRule>
  </conditionalFormatting>
  <conditionalFormatting sqref="AF65">
    <cfRule type="expression" dxfId="516" priority="442">
      <formula>R65="No_existen"</formula>
    </cfRule>
  </conditionalFormatting>
  <conditionalFormatting sqref="Z66">
    <cfRule type="expression" dxfId="515" priority="438">
      <formula>$R$66="No_existen"</formula>
    </cfRule>
  </conditionalFormatting>
  <conditionalFormatting sqref="Z67">
    <cfRule type="expression" dxfId="514" priority="437">
      <formula>$R$67="No_existen"</formula>
    </cfRule>
  </conditionalFormatting>
  <conditionalFormatting sqref="Z68">
    <cfRule type="expression" dxfId="513" priority="436">
      <formula>$R$68="No_existen"</formula>
    </cfRule>
  </conditionalFormatting>
  <conditionalFormatting sqref="V80 V83 V90:V92 V98">
    <cfRule type="expression" dxfId="512" priority="433">
      <formula>R80="No_existen"</formula>
    </cfRule>
  </conditionalFormatting>
  <conditionalFormatting sqref="Z69">
    <cfRule type="expression" dxfId="511" priority="432">
      <formula>$R$69="No_existen"</formula>
    </cfRule>
  </conditionalFormatting>
  <conditionalFormatting sqref="Z70">
    <cfRule type="expression" dxfId="510" priority="431">
      <formula>$R$70="No_existen"</formula>
    </cfRule>
  </conditionalFormatting>
  <conditionalFormatting sqref="Z71">
    <cfRule type="expression" dxfId="509" priority="430">
      <formula>$R$71="No_existen"</formula>
    </cfRule>
  </conditionalFormatting>
  <conditionalFormatting sqref="Z72">
    <cfRule type="expression" dxfId="508" priority="429">
      <formula>$R$72="No_existen"</formula>
    </cfRule>
  </conditionalFormatting>
  <conditionalFormatting sqref="Z73">
    <cfRule type="expression" dxfId="507" priority="428">
      <formula>$R$73="No_existen"</formula>
    </cfRule>
  </conditionalFormatting>
  <conditionalFormatting sqref="Z74:Z101">
    <cfRule type="expression" dxfId="506" priority="427">
      <formula>$R$74="No_existen"</formula>
    </cfRule>
  </conditionalFormatting>
  <conditionalFormatting sqref="AF80 AF83 AF90:AF92 AF98">
    <cfRule type="expression" dxfId="505" priority="421">
      <formula>R80="No_existen"</formula>
    </cfRule>
  </conditionalFormatting>
  <conditionalFormatting sqref="AF12 AF77">
    <cfRule type="expression" dxfId="504" priority="418">
      <formula>AE12="No asignado"</formula>
    </cfRule>
  </conditionalFormatting>
  <conditionalFormatting sqref="AA21:AA23">
    <cfRule type="expression" dxfId="503" priority="415">
      <formula>Z21="Manual"</formula>
    </cfRule>
  </conditionalFormatting>
  <conditionalFormatting sqref="AF9:AF12 AF22:AF23 AF26 AF29 AF32 AF34:AF35 AF43:AF44 AF52:AF53 AF62 AF65 AF80 AF83 AF90:AF92 AF98">
    <cfRule type="expression" dxfId="502" priority="419">
      <formula>AE9="No asignado"</formula>
    </cfRule>
  </conditionalFormatting>
  <conditionalFormatting sqref="AF10">
    <cfRule type="expression" dxfId="501" priority="413">
      <formula>$R$10="No_existen"</formula>
    </cfRule>
  </conditionalFormatting>
  <conditionalFormatting sqref="AF11">
    <cfRule type="expression" dxfId="500" priority="412">
      <formula>$R$11="No_existen"</formula>
    </cfRule>
  </conditionalFormatting>
  <conditionalFormatting sqref="AT9">
    <cfRule type="cellIs" dxfId="499" priority="405" operator="equal">
      <formula>"LEVE"</formula>
    </cfRule>
    <cfRule type="cellIs" dxfId="498" priority="406" operator="equal">
      <formula>"MODERADO"</formula>
    </cfRule>
    <cfRule type="cellIs" dxfId="497" priority="407" operator="equal">
      <formula>"GRAVE"</formula>
    </cfRule>
  </conditionalFormatting>
  <conditionalFormatting sqref="AU9">
    <cfRule type="cellIs" dxfId="496" priority="402" operator="equal">
      <formula>"LEVE"</formula>
    </cfRule>
    <cfRule type="cellIs" dxfId="495" priority="403" operator="equal">
      <formula>"MODERADO"</formula>
    </cfRule>
    <cfRule type="cellIs" dxfId="494" priority="404" operator="equal">
      <formula>"GRAVE"</formula>
    </cfRule>
  </conditionalFormatting>
  <conditionalFormatting sqref="V18:V20">
    <cfRule type="expression" dxfId="493" priority="401">
      <formula>S18="No_existen"</formula>
    </cfRule>
  </conditionalFormatting>
  <conditionalFormatting sqref="V18:V20">
    <cfRule type="expression" dxfId="492" priority="400">
      <formula>S18=""</formula>
    </cfRule>
  </conditionalFormatting>
  <conditionalFormatting sqref="AF18">
    <cfRule type="expression" dxfId="491" priority="399">
      <formula>R18="No_existen"</formula>
    </cfRule>
  </conditionalFormatting>
  <conditionalFormatting sqref="AF19">
    <cfRule type="expression" dxfId="490" priority="398">
      <formula>R19="No_existen"</formula>
    </cfRule>
  </conditionalFormatting>
  <conditionalFormatting sqref="AF20">
    <cfRule type="expression" dxfId="489" priority="397">
      <formula>R20="No_existen"</formula>
    </cfRule>
  </conditionalFormatting>
  <conditionalFormatting sqref="AF18:AF20">
    <cfRule type="expression" dxfId="488" priority="395">
      <formula>AE18="No asignado"</formula>
    </cfRule>
  </conditionalFormatting>
  <conditionalFormatting sqref="AF18:AF20">
    <cfRule type="expression" dxfId="487" priority="396">
      <formula>AE18="No asignado"</formula>
    </cfRule>
  </conditionalFormatting>
  <conditionalFormatting sqref="AT18:AU18">
    <cfRule type="cellIs" dxfId="486" priority="392" operator="equal">
      <formula>"LEVE"</formula>
    </cfRule>
    <cfRule type="cellIs" dxfId="485" priority="393" operator="equal">
      <formula>"MODERADO"</formula>
    </cfRule>
    <cfRule type="cellIs" dxfId="484" priority="394" operator="equal">
      <formula>"GRAVE"</formula>
    </cfRule>
  </conditionalFormatting>
  <conditionalFormatting sqref="AY18:AY19">
    <cfRule type="expression" dxfId="483" priority="390">
      <formula>AV18&lt;&gt;"COMPARTIR"</formula>
    </cfRule>
    <cfRule type="expression" dxfId="482" priority="391">
      <formula>AV18="ASUMIR"</formula>
    </cfRule>
  </conditionalFormatting>
  <conditionalFormatting sqref="AX18:AX19">
    <cfRule type="expression" dxfId="481" priority="389">
      <formula>AV18="ASUMIR"</formula>
    </cfRule>
  </conditionalFormatting>
  <conditionalFormatting sqref="AW18">
    <cfRule type="expression" dxfId="480" priority="388">
      <formula>AV18="ASUMIR"</formula>
    </cfRule>
  </conditionalFormatting>
  <conditionalFormatting sqref="AW19">
    <cfRule type="expression" dxfId="479" priority="387">
      <formula>AV19="ASUMIR"</formula>
    </cfRule>
  </conditionalFormatting>
  <conditionalFormatting sqref="V21">
    <cfRule type="expression" dxfId="478" priority="386">
      <formula>R21="No_existen"</formula>
    </cfRule>
  </conditionalFormatting>
  <conditionalFormatting sqref="AF21">
    <cfRule type="expression" dxfId="477" priority="385">
      <formula>R21="No_existen"</formula>
    </cfRule>
  </conditionalFormatting>
  <conditionalFormatting sqref="AF21">
    <cfRule type="expression" dxfId="476" priority="384">
      <formula>AE21="No asignado"</formula>
    </cfRule>
  </conditionalFormatting>
  <conditionalFormatting sqref="AT21">
    <cfRule type="cellIs" dxfId="475" priority="381" operator="equal">
      <formula>"LEVE"</formula>
    </cfRule>
    <cfRule type="cellIs" dxfId="474" priority="382" operator="equal">
      <formula>"MODERADO"</formula>
    </cfRule>
    <cfRule type="cellIs" dxfId="473" priority="383" operator="equal">
      <formula>"GRAVE"</formula>
    </cfRule>
  </conditionalFormatting>
  <conditionalFormatting sqref="AU21">
    <cfRule type="cellIs" dxfId="472" priority="378" operator="equal">
      <formula>"LEVE"</formula>
    </cfRule>
    <cfRule type="cellIs" dxfId="471" priority="379" operator="equal">
      <formula>"MODERADO"</formula>
    </cfRule>
    <cfRule type="cellIs" dxfId="470" priority="380" operator="equal">
      <formula>"GRAVE"</formula>
    </cfRule>
  </conditionalFormatting>
  <conditionalFormatting sqref="V24">
    <cfRule type="expression" dxfId="469" priority="377">
      <formula>R24="No_existen"</formula>
    </cfRule>
  </conditionalFormatting>
  <conditionalFormatting sqref="V25">
    <cfRule type="expression" dxfId="468" priority="376">
      <formula>R25="No_existen"</formula>
    </cfRule>
  </conditionalFormatting>
  <conditionalFormatting sqref="AF25">
    <cfRule type="expression" dxfId="467" priority="374">
      <formula>R25="No_existen"</formula>
    </cfRule>
  </conditionalFormatting>
  <conditionalFormatting sqref="AF24">
    <cfRule type="expression" dxfId="466" priority="375">
      <formula>R24="No_existen"</formula>
    </cfRule>
  </conditionalFormatting>
  <conditionalFormatting sqref="AF24:AF25">
    <cfRule type="expression" dxfId="465" priority="372">
      <formula>AE24="No asignado"</formula>
    </cfRule>
  </conditionalFormatting>
  <conditionalFormatting sqref="AF24:AF25">
    <cfRule type="expression" dxfId="464" priority="373">
      <formula>AE24="No asignado"</formula>
    </cfRule>
  </conditionalFormatting>
  <conditionalFormatting sqref="AF25">
    <cfRule type="expression" dxfId="463" priority="371">
      <formula>$P$12="No_existen"</formula>
    </cfRule>
  </conditionalFormatting>
  <conditionalFormatting sqref="AF24">
    <cfRule type="expression" dxfId="462" priority="370">
      <formula>$P$12="No_existen"</formula>
    </cfRule>
  </conditionalFormatting>
  <conditionalFormatting sqref="AT24:AU24">
    <cfRule type="cellIs" dxfId="461" priority="367" operator="equal">
      <formula>"LEVE"</formula>
    </cfRule>
    <cfRule type="cellIs" dxfId="460" priority="368" operator="equal">
      <formula>"MODERADO"</formula>
    </cfRule>
    <cfRule type="cellIs" dxfId="459" priority="369" operator="equal">
      <formula>"GRAVE"</formula>
    </cfRule>
  </conditionalFormatting>
  <conditionalFormatting sqref="AY24">
    <cfRule type="expression" dxfId="458" priority="365">
      <formula>AV24&lt;&gt;"COMPARTIR"</formula>
    </cfRule>
    <cfRule type="expression" dxfId="457" priority="366">
      <formula>AV24="ASUMIR"</formula>
    </cfRule>
  </conditionalFormatting>
  <conditionalFormatting sqref="AW24">
    <cfRule type="expression" dxfId="456" priority="364">
      <formula>AV24="ASUMIR"</formula>
    </cfRule>
  </conditionalFormatting>
  <conditionalFormatting sqref="AX24">
    <cfRule type="expression" dxfId="455" priority="363">
      <formula>AV24="ASUMIR"</formula>
    </cfRule>
  </conditionalFormatting>
  <conditionalFormatting sqref="V28">
    <cfRule type="expression" dxfId="454" priority="361">
      <formula>R28="No_existen"</formula>
    </cfRule>
  </conditionalFormatting>
  <conditionalFormatting sqref="V27">
    <cfRule type="expression" dxfId="453" priority="362">
      <formula>R27="No_existen"</formula>
    </cfRule>
  </conditionalFormatting>
  <conditionalFormatting sqref="AF28">
    <cfRule type="expression" dxfId="452" priority="359">
      <formula>R28="No_existen"</formula>
    </cfRule>
  </conditionalFormatting>
  <conditionalFormatting sqref="AF27">
    <cfRule type="expression" dxfId="451" priority="360">
      <formula>R27="No_existen"</formula>
    </cfRule>
  </conditionalFormatting>
  <conditionalFormatting sqref="AF27:AF28">
    <cfRule type="expression" dxfId="450" priority="357">
      <formula>AE27="No asignado"</formula>
    </cfRule>
  </conditionalFormatting>
  <conditionalFormatting sqref="AF27:AF28">
    <cfRule type="expression" dxfId="449" priority="358">
      <formula>AE27="No asignado"</formula>
    </cfRule>
  </conditionalFormatting>
  <conditionalFormatting sqref="AT27">
    <cfRule type="cellIs" dxfId="448" priority="354" operator="equal">
      <formula>"LEVE"</formula>
    </cfRule>
    <cfRule type="cellIs" dxfId="447" priority="355" operator="equal">
      <formula>"MODERADO"</formula>
    </cfRule>
    <cfRule type="cellIs" dxfId="446" priority="356" operator="equal">
      <formula>"GRAVE"</formula>
    </cfRule>
  </conditionalFormatting>
  <conditionalFormatting sqref="AU27">
    <cfRule type="cellIs" dxfId="445" priority="351" operator="equal">
      <formula>"LEVE"</formula>
    </cfRule>
    <cfRule type="cellIs" dxfId="444" priority="352" operator="equal">
      <formula>"MODERADO"</formula>
    </cfRule>
    <cfRule type="cellIs" dxfId="443" priority="353" operator="equal">
      <formula>"GRAVE"</formula>
    </cfRule>
  </conditionalFormatting>
  <conditionalFormatting sqref="V30">
    <cfRule type="expression" dxfId="442" priority="350">
      <formula>R30="No_existen"</formula>
    </cfRule>
  </conditionalFormatting>
  <conditionalFormatting sqref="V31">
    <cfRule type="expression" dxfId="441" priority="349">
      <formula>R31="No_existen"</formula>
    </cfRule>
  </conditionalFormatting>
  <conditionalFormatting sqref="AF30">
    <cfRule type="expression" dxfId="440" priority="348">
      <formula>$P$11="No_existen"</formula>
    </cfRule>
  </conditionalFormatting>
  <conditionalFormatting sqref="AF30:AF31">
    <cfRule type="expression" dxfId="439" priority="347">
      <formula>AE30="No asignado"</formula>
    </cfRule>
  </conditionalFormatting>
  <conditionalFormatting sqref="AF31">
    <cfRule type="expression" dxfId="438" priority="346">
      <formula>$P$12="No_existen"</formula>
    </cfRule>
  </conditionalFormatting>
  <conditionalFormatting sqref="AT30:AU30">
    <cfRule type="cellIs" dxfId="437" priority="343" operator="equal">
      <formula>"LEVE"</formula>
    </cfRule>
    <cfRule type="cellIs" dxfId="436" priority="344" operator="equal">
      <formula>"MODERADO"</formula>
    </cfRule>
    <cfRule type="cellIs" dxfId="435" priority="345" operator="equal">
      <formula>"GRAVE"</formula>
    </cfRule>
  </conditionalFormatting>
  <conditionalFormatting sqref="V33">
    <cfRule type="expression" dxfId="434" priority="342">
      <formula>S33="No_existen"</formula>
    </cfRule>
  </conditionalFormatting>
  <conditionalFormatting sqref="V33">
    <cfRule type="expression" dxfId="433" priority="341">
      <formula>S33=""</formula>
    </cfRule>
  </conditionalFormatting>
  <conditionalFormatting sqref="AF33">
    <cfRule type="expression" dxfId="432" priority="340">
      <formula>R33="No_existen"</formula>
    </cfRule>
  </conditionalFormatting>
  <conditionalFormatting sqref="AF33">
    <cfRule type="expression" dxfId="431" priority="339">
      <formula>AE33="No asignado"</formula>
    </cfRule>
  </conditionalFormatting>
  <conditionalFormatting sqref="AT33:AU33">
    <cfRule type="cellIs" dxfId="430" priority="336" operator="equal">
      <formula>"LEVE"</formula>
    </cfRule>
    <cfRule type="cellIs" dxfId="429" priority="337" operator="equal">
      <formula>"MODERADO"</formula>
    </cfRule>
    <cfRule type="cellIs" dxfId="428" priority="338" operator="equal">
      <formula>"GRAVE"</formula>
    </cfRule>
  </conditionalFormatting>
  <conditionalFormatting sqref="V36">
    <cfRule type="expression" dxfId="427" priority="335">
      <formula>R36="No_existen"</formula>
    </cfRule>
  </conditionalFormatting>
  <conditionalFormatting sqref="V37">
    <cfRule type="expression" dxfId="426" priority="334">
      <formula>R37="No_existen"</formula>
    </cfRule>
  </conditionalFormatting>
  <conditionalFormatting sqref="V38">
    <cfRule type="expression" dxfId="425" priority="333">
      <formula>R38="No_existen"</formula>
    </cfRule>
  </conditionalFormatting>
  <conditionalFormatting sqref="AF36">
    <cfRule type="expression" dxfId="424" priority="332">
      <formula>$P$11="No_existen"</formula>
    </cfRule>
  </conditionalFormatting>
  <conditionalFormatting sqref="AF36:AF38">
    <cfRule type="expression" dxfId="423" priority="331">
      <formula>AE36="No asignado"</formula>
    </cfRule>
  </conditionalFormatting>
  <conditionalFormatting sqref="AF37">
    <cfRule type="expression" dxfId="422" priority="330">
      <formula>$P$12="No_existen"</formula>
    </cfRule>
  </conditionalFormatting>
  <conditionalFormatting sqref="AF38">
    <cfRule type="expression" dxfId="421" priority="329">
      <formula>$P$13="No_existen"</formula>
    </cfRule>
  </conditionalFormatting>
  <conditionalFormatting sqref="AF37">
    <cfRule type="expression" dxfId="420" priority="328">
      <formula>$P$11="No_existen"</formula>
    </cfRule>
  </conditionalFormatting>
  <conditionalFormatting sqref="AT36:AU36">
    <cfRule type="cellIs" dxfId="419" priority="325" operator="equal">
      <formula>"LEVE"</formula>
    </cfRule>
    <cfRule type="cellIs" dxfId="418" priority="326" operator="equal">
      <formula>"MODERADO"</formula>
    </cfRule>
    <cfRule type="cellIs" dxfId="417" priority="327" operator="equal">
      <formula>"GRAVE"</formula>
    </cfRule>
  </conditionalFormatting>
  <conditionalFormatting sqref="V39">
    <cfRule type="expression" dxfId="416" priority="324">
      <formula>R39="No_existen"</formula>
    </cfRule>
  </conditionalFormatting>
  <conditionalFormatting sqref="V40">
    <cfRule type="expression" dxfId="415" priority="323">
      <formula>R40="No_existen"</formula>
    </cfRule>
  </conditionalFormatting>
  <conditionalFormatting sqref="V41">
    <cfRule type="expression" dxfId="414" priority="322">
      <formula>R41="No_existen"</formula>
    </cfRule>
  </conditionalFormatting>
  <conditionalFormatting sqref="AF39">
    <cfRule type="expression" dxfId="413" priority="321">
      <formula>R39="No_existen"</formula>
    </cfRule>
  </conditionalFormatting>
  <conditionalFormatting sqref="AF40">
    <cfRule type="expression" dxfId="412" priority="320">
      <formula>R40="No_existen"</formula>
    </cfRule>
  </conditionalFormatting>
  <conditionalFormatting sqref="AF41">
    <cfRule type="expression" dxfId="411" priority="319">
      <formula>R41="No_existen"</formula>
    </cfRule>
  </conditionalFormatting>
  <conditionalFormatting sqref="AF39:AF41">
    <cfRule type="expression" dxfId="410" priority="317">
      <formula>AE39="No asignado"</formula>
    </cfRule>
  </conditionalFormatting>
  <conditionalFormatting sqref="AF39:AF41">
    <cfRule type="expression" dxfId="409" priority="318">
      <formula>AE39="No asignado"</formula>
    </cfRule>
  </conditionalFormatting>
  <conditionalFormatting sqref="AF40">
    <cfRule type="expression" dxfId="408" priority="316">
      <formula>$P$13="No_existen"</formula>
    </cfRule>
  </conditionalFormatting>
  <conditionalFormatting sqref="AT39:AU39">
    <cfRule type="cellIs" dxfId="407" priority="313" operator="equal">
      <formula>"LEVE"</formula>
    </cfRule>
    <cfRule type="cellIs" dxfId="406" priority="314" operator="equal">
      <formula>"MODERADO"</formula>
    </cfRule>
    <cfRule type="cellIs" dxfId="405" priority="315" operator="equal">
      <formula>"GRAVE"</formula>
    </cfRule>
  </conditionalFormatting>
  <conditionalFormatting sqref="V42">
    <cfRule type="expression" dxfId="404" priority="312">
      <formula>R42="No_existen"</formula>
    </cfRule>
  </conditionalFormatting>
  <conditionalFormatting sqref="AF42">
    <cfRule type="expression" dxfId="403" priority="311">
      <formula>R42="No_existen"</formula>
    </cfRule>
  </conditionalFormatting>
  <conditionalFormatting sqref="AF42">
    <cfRule type="expression" dxfId="402" priority="310">
      <formula>AE42="No asignado"</formula>
    </cfRule>
  </conditionalFormatting>
  <conditionalFormatting sqref="AT42:AU42">
    <cfRule type="cellIs" dxfId="401" priority="307" operator="equal">
      <formula>"LEVE"</formula>
    </cfRule>
    <cfRule type="cellIs" dxfId="400" priority="308" operator="equal">
      <formula>"MODERADO"</formula>
    </cfRule>
    <cfRule type="cellIs" dxfId="399" priority="309" operator="equal">
      <formula>"GRAVE"</formula>
    </cfRule>
  </conditionalFormatting>
  <conditionalFormatting sqref="V45">
    <cfRule type="expression" dxfId="398" priority="306">
      <formula>R45="No_existen"</formula>
    </cfRule>
  </conditionalFormatting>
  <conditionalFormatting sqref="V46">
    <cfRule type="expression" dxfId="397" priority="305">
      <formula>R46="No_existen"</formula>
    </cfRule>
  </conditionalFormatting>
  <conditionalFormatting sqref="V47">
    <cfRule type="expression" dxfId="396" priority="304">
      <formula>R47="No_existen"</formula>
    </cfRule>
  </conditionalFormatting>
  <conditionalFormatting sqref="AF45">
    <cfRule type="expression" dxfId="395" priority="303">
      <formula>R45="No_existen"</formula>
    </cfRule>
  </conditionalFormatting>
  <conditionalFormatting sqref="AF46">
    <cfRule type="expression" dxfId="394" priority="302">
      <formula>R46="No_existen"</formula>
    </cfRule>
  </conditionalFormatting>
  <conditionalFormatting sqref="AF47">
    <cfRule type="expression" dxfId="393" priority="301">
      <formula>R47="No_existen"</formula>
    </cfRule>
  </conditionalFormatting>
  <conditionalFormatting sqref="AF45:AF47">
    <cfRule type="expression" dxfId="392" priority="300">
      <formula>AE45="No asignado"</formula>
    </cfRule>
  </conditionalFormatting>
  <conditionalFormatting sqref="AF46">
    <cfRule type="expression" dxfId="391" priority="299">
      <formula>R46="No_existen"</formula>
    </cfRule>
  </conditionalFormatting>
  <conditionalFormatting sqref="AF47">
    <cfRule type="expression" dxfId="390" priority="298">
      <formula>R47="No_existen"</formula>
    </cfRule>
  </conditionalFormatting>
  <conditionalFormatting sqref="AT45:AU45">
    <cfRule type="cellIs" dxfId="389" priority="295" operator="equal">
      <formula>"LEVE"</formula>
    </cfRule>
    <cfRule type="cellIs" dxfId="388" priority="296" operator="equal">
      <formula>"MODERADO"</formula>
    </cfRule>
    <cfRule type="cellIs" dxfId="387" priority="297" operator="equal">
      <formula>"GRAVE"</formula>
    </cfRule>
  </conditionalFormatting>
  <conditionalFormatting sqref="V48">
    <cfRule type="expression" dxfId="386" priority="294">
      <formula>R48="No_existen"</formula>
    </cfRule>
  </conditionalFormatting>
  <conditionalFormatting sqref="V49">
    <cfRule type="expression" dxfId="385" priority="293">
      <formula>R49="No_existen"</formula>
    </cfRule>
  </conditionalFormatting>
  <conditionalFormatting sqref="V50">
    <cfRule type="expression" dxfId="384" priority="292">
      <formula>R50="No_existen"</formula>
    </cfRule>
  </conditionalFormatting>
  <conditionalFormatting sqref="AF48">
    <cfRule type="expression" dxfId="383" priority="291">
      <formula>$P$11="No_existen"</formula>
    </cfRule>
  </conditionalFormatting>
  <conditionalFormatting sqref="AF48:AF50">
    <cfRule type="expression" dxfId="382" priority="290">
      <formula>AE48="No asignado"</formula>
    </cfRule>
  </conditionalFormatting>
  <conditionalFormatting sqref="AF49">
    <cfRule type="expression" dxfId="381" priority="289">
      <formula>$P$12="No_existen"</formula>
    </cfRule>
  </conditionalFormatting>
  <conditionalFormatting sqref="AF50">
    <cfRule type="expression" dxfId="380" priority="288">
      <formula>$P$13="No_existen"</formula>
    </cfRule>
  </conditionalFormatting>
  <conditionalFormatting sqref="AF50">
    <cfRule type="expression" dxfId="379" priority="287">
      <formula>$P$12="No_existen"</formula>
    </cfRule>
  </conditionalFormatting>
  <conditionalFormatting sqref="AT48:AU48">
    <cfRule type="cellIs" dxfId="378" priority="284" operator="equal">
      <formula>"LEVE"</formula>
    </cfRule>
    <cfRule type="cellIs" dxfId="377" priority="285" operator="equal">
      <formula>"MODERADO"</formula>
    </cfRule>
    <cfRule type="cellIs" dxfId="376" priority="286" operator="equal">
      <formula>"GRAVE"</formula>
    </cfRule>
  </conditionalFormatting>
  <conditionalFormatting sqref="V51">
    <cfRule type="expression" dxfId="375" priority="283">
      <formula>R51="No_existen"</formula>
    </cfRule>
  </conditionalFormatting>
  <conditionalFormatting sqref="AF51">
    <cfRule type="expression" dxfId="374" priority="282">
      <formula>$P$11="No_existen"</formula>
    </cfRule>
  </conditionalFormatting>
  <conditionalFormatting sqref="AF51">
    <cfRule type="expression" dxfId="373" priority="281">
      <formula>AE51="No asignado"</formula>
    </cfRule>
  </conditionalFormatting>
  <conditionalFormatting sqref="AT51:AU51">
    <cfRule type="cellIs" dxfId="372" priority="278" operator="equal">
      <formula>"LEVE"</formula>
    </cfRule>
    <cfRule type="cellIs" dxfId="371" priority="279" operator="equal">
      <formula>"MODERADO"</formula>
    </cfRule>
    <cfRule type="cellIs" dxfId="370" priority="280" operator="equal">
      <formula>"GRAVE"</formula>
    </cfRule>
  </conditionalFormatting>
  <conditionalFormatting sqref="V54:V56">
    <cfRule type="expression" dxfId="369" priority="277">
      <formula>S54="No_existen"</formula>
    </cfRule>
  </conditionalFormatting>
  <conditionalFormatting sqref="V55:V56">
    <cfRule type="expression" dxfId="368" priority="276">
      <formula>S55=""</formula>
    </cfRule>
  </conditionalFormatting>
  <conditionalFormatting sqref="AA54">
    <cfRule type="expression" dxfId="367" priority="272">
      <formula>Z54="Semiautomatico"</formula>
    </cfRule>
    <cfRule type="expression" dxfId="366" priority="273">
      <formula>Z54="Manual"</formula>
    </cfRule>
    <cfRule type="expression" dxfId="365" priority="275">
      <formula>R54="No_existen"</formula>
    </cfRule>
  </conditionalFormatting>
  <conditionalFormatting sqref="AA54">
    <cfRule type="expression" dxfId="364" priority="274">
      <formula>R54="No_existen"</formula>
    </cfRule>
  </conditionalFormatting>
  <conditionalFormatting sqref="AF54">
    <cfRule type="expression" dxfId="363" priority="271">
      <formula>$P$11="No_existen"</formula>
    </cfRule>
  </conditionalFormatting>
  <conditionalFormatting sqref="AF54:AF56">
    <cfRule type="expression" dxfId="362" priority="270">
      <formula>AE54="No asignado"</formula>
    </cfRule>
  </conditionalFormatting>
  <conditionalFormatting sqref="AF55">
    <cfRule type="expression" dxfId="361" priority="269">
      <formula>$P$12="No_existen"</formula>
    </cfRule>
  </conditionalFormatting>
  <conditionalFormatting sqref="AF56">
    <cfRule type="expression" dxfId="360" priority="268">
      <formula>$P$13="No_existen"</formula>
    </cfRule>
  </conditionalFormatting>
  <conditionalFormatting sqref="AT54:AU54">
    <cfRule type="cellIs" dxfId="359" priority="265" operator="equal">
      <formula>"LEVE"</formula>
    </cfRule>
    <cfRule type="cellIs" dxfId="358" priority="266" operator="equal">
      <formula>"MODERADO"</formula>
    </cfRule>
    <cfRule type="cellIs" dxfId="357" priority="267" operator="equal">
      <formula>"GRAVE"</formula>
    </cfRule>
  </conditionalFormatting>
  <conditionalFormatting sqref="V60:V61">
    <cfRule type="expression" dxfId="356" priority="264">
      <formula>S60="No_existen"</formula>
    </cfRule>
  </conditionalFormatting>
  <conditionalFormatting sqref="V60:V61">
    <cfRule type="expression" dxfId="355" priority="263">
      <formula>S60=""</formula>
    </cfRule>
  </conditionalFormatting>
  <conditionalFormatting sqref="AA60">
    <cfRule type="expression" dxfId="354" priority="259">
      <formula>Z60="Semiautomatico"</formula>
    </cfRule>
    <cfRule type="expression" dxfId="353" priority="260">
      <formula>Z60="Manual"</formula>
    </cfRule>
    <cfRule type="expression" dxfId="352" priority="262">
      <formula>R60="No_existen"</formula>
    </cfRule>
  </conditionalFormatting>
  <conditionalFormatting sqref="AA60">
    <cfRule type="expression" dxfId="351" priority="261">
      <formula>R60="No_existen"</formula>
    </cfRule>
  </conditionalFormatting>
  <conditionalFormatting sqref="AF60">
    <cfRule type="expression" dxfId="350" priority="258">
      <formula>R60="No_existen"</formula>
    </cfRule>
  </conditionalFormatting>
  <conditionalFormatting sqref="AF61">
    <cfRule type="expression" dxfId="349" priority="257">
      <formula>R61="No_existen"</formula>
    </cfRule>
  </conditionalFormatting>
  <conditionalFormatting sqref="AF60:AF61">
    <cfRule type="expression" dxfId="348" priority="255">
      <formula>AE60="No asignado"</formula>
    </cfRule>
  </conditionalFormatting>
  <conditionalFormatting sqref="AF60:AF61">
    <cfRule type="expression" dxfId="347" priority="256">
      <formula>AE60="No asignado"</formula>
    </cfRule>
  </conditionalFormatting>
  <conditionalFormatting sqref="AF60:AF61">
    <cfRule type="expression" dxfId="346" priority="254">
      <formula>R60="No_existen"</formula>
    </cfRule>
  </conditionalFormatting>
  <conditionalFormatting sqref="AF60:AF61">
    <cfRule type="expression" dxfId="345" priority="253">
      <formula>AE60="No asignado"</formula>
    </cfRule>
  </conditionalFormatting>
  <conditionalFormatting sqref="AT60:AU60">
    <cfRule type="cellIs" dxfId="344" priority="250" operator="equal">
      <formula>"LEVE"</formula>
    </cfRule>
    <cfRule type="cellIs" dxfId="343" priority="251" operator="equal">
      <formula>"MODERADO"</formula>
    </cfRule>
    <cfRule type="cellIs" dxfId="342" priority="252" operator="equal">
      <formula>"GRAVE"</formula>
    </cfRule>
  </conditionalFormatting>
  <conditionalFormatting sqref="V63:V64">
    <cfRule type="expression" dxfId="341" priority="249">
      <formula>S63="No_existen"</formula>
    </cfRule>
  </conditionalFormatting>
  <conditionalFormatting sqref="V63:V64">
    <cfRule type="expression" dxfId="340" priority="248">
      <formula>S63=""</formula>
    </cfRule>
  </conditionalFormatting>
  <conditionalFormatting sqref="AF63:AF64">
    <cfRule type="expression" dxfId="339" priority="245">
      <formula>AE63="No asignado"</formula>
    </cfRule>
    <cfRule type="expression" dxfId="338" priority="247">
      <formula>R63="No_existen"</formula>
    </cfRule>
  </conditionalFormatting>
  <conditionalFormatting sqref="AF63:AF64">
    <cfRule type="expression" dxfId="337" priority="246">
      <formula>AE63="No asignado"</formula>
    </cfRule>
  </conditionalFormatting>
  <conditionalFormatting sqref="AT63">
    <cfRule type="cellIs" dxfId="336" priority="242" operator="equal">
      <formula>"LEVE"</formula>
    </cfRule>
    <cfRule type="cellIs" dxfId="335" priority="243" operator="equal">
      <formula>"MODERADO"</formula>
    </cfRule>
    <cfRule type="cellIs" dxfId="334" priority="244" operator="equal">
      <formula>"GRAVE"</formula>
    </cfRule>
  </conditionalFormatting>
  <conditionalFormatting sqref="AU63">
    <cfRule type="cellIs" dxfId="333" priority="239" operator="equal">
      <formula>"LEVE"</formula>
    </cfRule>
    <cfRule type="cellIs" dxfId="332" priority="240" operator="equal">
      <formula>"MODERADO"</formula>
    </cfRule>
    <cfRule type="cellIs" dxfId="331" priority="241" operator="equal">
      <formula>"GRAVE"</formula>
    </cfRule>
  </conditionalFormatting>
  <conditionalFormatting sqref="V66:V68">
    <cfRule type="expression" dxfId="330" priority="238">
      <formula>S66="No_existen"</formula>
    </cfRule>
  </conditionalFormatting>
  <conditionalFormatting sqref="V66:V68">
    <cfRule type="expression" dxfId="329" priority="237">
      <formula>S66=""</formula>
    </cfRule>
  </conditionalFormatting>
  <conditionalFormatting sqref="AA66:AA67">
    <cfRule type="expression" dxfId="328" priority="233">
      <formula>Z66="Semiautomatico"</formula>
    </cfRule>
    <cfRule type="expression" dxfId="327" priority="234">
      <formula>Z66="Manual"</formula>
    </cfRule>
    <cfRule type="expression" dxfId="326" priority="236">
      <formula>R66="No_existen"</formula>
    </cfRule>
  </conditionalFormatting>
  <conditionalFormatting sqref="AA66:AA67">
    <cfRule type="expression" dxfId="325" priority="235">
      <formula>R66="No_existen"</formula>
    </cfRule>
  </conditionalFormatting>
  <conditionalFormatting sqref="AF66">
    <cfRule type="expression" dxfId="324" priority="232">
      <formula>R66="No_existen"</formula>
    </cfRule>
  </conditionalFormatting>
  <conditionalFormatting sqref="AF67">
    <cfRule type="expression" dxfId="323" priority="231">
      <formula>R67="No_existen"</formula>
    </cfRule>
  </conditionalFormatting>
  <conditionalFormatting sqref="AF68">
    <cfRule type="expression" dxfId="322" priority="230">
      <formula>R68="No_existen"</formula>
    </cfRule>
  </conditionalFormatting>
  <conditionalFormatting sqref="AF66:AF68">
    <cfRule type="expression" dxfId="321" priority="228">
      <formula>AE66="No asignado"</formula>
    </cfRule>
  </conditionalFormatting>
  <conditionalFormatting sqref="AF66:AF68">
    <cfRule type="expression" dxfId="320" priority="229">
      <formula>AE66="No asignado"</formula>
    </cfRule>
  </conditionalFormatting>
  <conditionalFormatting sqref="AF67">
    <cfRule type="expression" dxfId="319" priority="227">
      <formula>$P$11="No_existen"</formula>
    </cfRule>
  </conditionalFormatting>
  <conditionalFormatting sqref="AF68">
    <cfRule type="expression" dxfId="318" priority="226">
      <formula>R68="No_existen"</formula>
    </cfRule>
  </conditionalFormatting>
  <conditionalFormatting sqref="AU66">
    <cfRule type="cellIs" dxfId="317" priority="223" operator="equal">
      <formula>"LEVE"</formula>
    </cfRule>
    <cfRule type="cellIs" dxfId="316" priority="224" operator="equal">
      <formula>"MODERADO"</formula>
    </cfRule>
    <cfRule type="cellIs" dxfId="315" priority="225" operator="equal">
      <formula>"GRAVE"</formula>
    </cfRule>
  </conditionalFormatting>
  <conditionalFormatting sqref="AT66">
    <cfRule type="cellIs" dxfId="314" priority="220" operator="equal">
      <formula>"LEVE"</formula>
    </cfRule>
    <cfRule type="cellIs" dxfId="313" priority="221" operator="equal">
      <formula>"MODERADO"</formula>
    </cfRule>
    <cfRule type="cellIs" dxfId="312" priority="222" operator="equal">
      <formula>"GRAVE"</formula>
    </cfRule>
  </conditionalFormatting>
  <conditionalFormatting sqref="V69:V71">
    <cfRule type="expression" dxfId="311" priority="219">
      <formula>S69="No_existen"</formula>
    </cfRule>
  </conditionalFormatting>
  <conditionalFormatting sqref="V69:V71">
    <cfRule type="expression" dxfId="310" priority="218">
      <formula>S69=""</formula>
    </cfRule>
  </conditionalFormatting>
  <conditionalFormatting sqref="AF69">
    <cfRule type="expression" dxfId="309" priority="217">
      <formula>R69="No_existen"</formula>
    </cfRule>
  </conditionalFormatting>
  <conditionalFormatting sqref="AF70">
    <cfRule type="expression" dxfId="308" priority="216">
      <formula>R70="No_existen"</formula>
    </cfRule>
  </conditionalFormatting>
  <conditionalFormatting sqref="AF71">
    <cfRule type="expression" dxfId="307" priority="215">
      <formula>R71="No_existen"</formula>
    </cfRule>
  </conditionalFormatting>
  <conditionalFormatting sqref="AF69:AF71">
    <cfRule type="expression" dxfId="306" priority="213">
      <formula>AE69="No asignado"</formula>
    </cfRule>
  </conditionalFormatting>
  <conditionalFormatting sqref="AF69:AF71">
    <cfRule type="expression" dxfId="305" priority="214">
      <formula>AE69="No asignado"</formula>
    </cfRule>
  </conditionalFormatting>
  <conditionalFormatting sqref="AF70">
    <cfRule type="expression" dxfId="304" priority="212">
      <formula>R70="No_existen"</formula>
    </cfRule>
  </conditionalFormatting>
  <conditionalFormatting sqref="AF71">
    <cfRule type="expression" dxfId="303" priority="211">
      <formula>R71="No_existen"</formula>
    </cfRule>
  </conditionalFormatting>
  <conditionalFormatting sqref="AT69:AU69">
    <cfRule type="cellIs" dxfId="302" priority="208" operator="equal">
      <formula>"LEVE"</formula>
    </cfRule>
    <cfRule type="cellIs" dxfId="301" priority="209" operator="equal">
      <formula>"MODERADO"</formula>
    </cfRule>
    <cfRule type="cellIs" dxfId="300" priority="210" operator="equal">
      <formula>"GRAVE"</formula>
    </cfRule>
  </conditionalFormatting>
  <conditionalFormatting sqref="AX69">
    <cfRule type="expression" dxfId="299" priority="207">
      <formula>AV69="ASUMIR"</formula>
    </cfRule>
  </conditionalFormatting>
  <conditionalFormatting sqref="V73">
    <cfRule type="expression" dxfId="298" priority="206">
      <formula>S73="No_existen"</formula>
    </cfRule>
  </conditionalFormatting>
  <conditionalFormatting sqref="V73">
    <cfRule type="expression" dxfId="297" priority="205">
      <formula>S73=""</formula>
    </cfRule>
  </conditionalFormatting>
  <conditionalFormatting sqref="V72">
    <cfRule type="expression" dxfId="296" priority="204">
      <formula>S72="No_existen"</formula>
    </cfRule>
  </conditionalFormatting>
  <conditionalFormatting sqref="V72">
    <cfRule type="expression" dxfId="295" priority="203">
      <formula>S72=""</formula>
    </cfRule>
  </conditionalFormatting>
  <conditionalFormatting sqref="V74">
    <cfRule type="expression" dxfId="294" priority="202">
      <formula>R74="No_existen"</formula>
    </cfRule>
  </conditionalFormatting>
  <conditionalFormatting sqref="AF74">
    <cfRule type="expression" dxfId="293" priority="199">
      <formula>AE74="No asignado"</formula>
    </cfRule>
    <cfRule type="expression" dxfId="292" priority="201">
      <formula>R74="No_existen"</formula>
    </cfRule>
  </conditionalFormatting>
  <conditionalFormatting sqref="AF74">
    <cfRule type="expression" dxfId="291" priority="200">
      <formula>AE74="No asignado"</formula>
    </cfRule>
  </conditionalFormatting>
  <conditionalFormatting sqref="AF72">
    <cfRule type="expression" dxfId="290" priority="198">
      <formula>R72="No_existen"</formula>
    </cfRule>
  </conditionalFormatting>
  <conditionalFormatting sqref="AF73">
    <cfRule type="expression" dxfId="289" priority="197">
      <formula>R73="No_existen"</formula>
    </cfRule>
  </conditionalFormatting>
  <conditionalFormatting sqref="AF72:AF73">
    <cfRule type="expression" dxfId="288" priority="195">
      <formula>AE72="No asignado"</formula>
    </cfRule>
  </conditionalFormatting>
  <conditionalFormatting sqref="AF72:AF73">
    <cfRule type="expression" dxfId="287" priority="196">
      <formula>AE72="No asignado"</formula>
    </cfRule>
  </conditionalFormatting>
  <conditionalFormatting sqref="AF72">
    <cfRule type="expression" dxfId="286" priority="194">
      <formula>R72="No_existen"</formula>
    </cfRule>
  </conditionalFormatting>
  <conditionalFormatting sqref="AF73">
    <cfRule type="expression" dxfId="285" priority="193">
      <formula>R73="No_existen"</formula>
    </cfRule>
  </conditionalFormatting>
  <conditionalFormatting sqref="AT72">
    <cfRule type="cellIs" dxfId="284" priority="190" operator="equal">
      <formula>"LEVE"</formula>
    </cfRule>
    <cfRule type="cellIs" dxfId="283" priority="191" operator="equal">
      <formula>"MODERADO"</formula>
    </cfRule>
    <cfRule type="cellIs" dxfId="282" priority="192" operator="equal">
      <formula>"GRAVE"</formula>
    </cfRule>
  </conditionalFormatting>
  <conditionalFormatting sqref="AU72">
    <cfRule type="cellIs" dxfId="281" priority="187" operator="equal">
      <formula>"LEVE"</formula>
    </cfRule>
    <cfRule type="cellIs" dxfId="280" priority="188" operator="equal">
      <formula>"MODERADO"</formula>
    </cfRule>
    <cfRule type="cellIs" dxfId="279" priority="189" operator="equal">
      <formula>"GRAVE"</formula>
    </cfRule>
  </conditionalFormatting>
  <conditionalFormatting sqref="V78">
    <cfRule type="expression" dxfId="278" priority="176">
      <formula>R78="No_existen"</formula>
    </cfRule>
  </conditionalFormatting>
  <conditionalFormatting sqref="V79">
    <cfRule type="expression" dxfId="277" priority="175">
      <formula>R79="No_existen"</formula>
    </cfRule>
  </conditionalFormatting>
  <conditionalFormatting sqref="AA78:AA79">
    <cfRule type="expression" dxfId="276" priority="171">
      <formula>Z78="Semiautomatico"</formula>
    </cfRule>
    <cfRule type="expression" dxfId="275" priority="172">
      <formula>Z78="Manual"</formula>
    </cfRule>
    <cfRule type="expression" dxfId="274" priority="174">
      <formula>R78="No_existen"</formula>
    </cfRule>
  </conditionalFormatting>
  <conditionalFormatting sqref="AA78:AA79">
    <cfRule type="expression" dxfId="273" priority="173">
      <formula>R78="No_existen"</formula>
    </cfRule>
  </conditionalFormatting>
  <conditionalFormatting sqref="AF78">
    <cfRule type="expression" dxfId="272" priority="170">
      <formula>$P$11="No_existen"</formula>
    </cfRule>
  </conditionalFormatting>
  <conditionalFormatting sqref="AF78">
    <cfRule type="expression" dxfId="271" priority="169">
      <formula>AE78="No asignado"</formula>
    </cfRule>
  </conditionalFormatting>
  <conditionalFormatting sqref="AF79">
    <cfRule type="expression" dxfId="270" priority="168">
      <formula>$P$11="No_existen"</formula>
    </cfRule>
  </conditionalFormatting>
  <conditionalFormatting sqref="AF79">
    <cfRule type="expression" dxfId="269" priority="167">
      <formula>AE79="No asignado"</formula>
    </cfRule>
  </conditionalFormatting>
  <conditionalFormatting sqref="AT78">
    <cfRule type="cellIs" dxfId="268" priority="161" operator="equal">
      <formula>"LEVE"</formula>
    </cfRule>
    <cfRule type="cellIs" dxfId="267" priority="162" operator="equal">
      <formula>"MODERADO"</formula>
    </cfRule>
    <cfRule type="cellIs" dxfId="266" priority="163" operator="equal">
      <formula>"GRAVE"</formula>
    </cfRule>
  </conditionalFormatting>
  <conditionalFormatting sqref="AU78">
    <cfRule type="cellIs" dxfId="265" priority="158" operator="equal">
      <formula>"LEVE"</formula>
    </cfRule>
    <cfRule type="cellIs" dxfId="264" priority="159" operator="equal">
      <formula>"MODERADO"</formula>
    </cfRule>
    <cfRule type="cellIs" dxfId="263" priority="160" operator="equal">
      <formula>"GRAVE"</formula>
    </cfRule>
  </conditionalFormatting>
  <conditionalFormatting sqref="AW78">
    <cfRule type="expression" dxfId="262" priority="155">
      <formula>AV78="ASUMIR"</formula>
    </cfRule>
  </conditionalFormatting>
  <conditionalFormatting sqref="AX78">
    <cfRule type="expression" dxfId="261" priority="154">
      <formula>AV78="ASUMIR"</formula>
    </cfRule>
  </conditionalFormatting>
  <conditionalFormatting sqref="AW79">
    <cfRule type="expression" dxfId="260" priority="153">
      <formula>AV79="ASUMIR"</formula>
    </cfRule>
  </conditionalFormatting>
  <conditionalFormatting sqref="AX79">
    <cfRule type="expression" dxfId="259" priority="152">
      <formula>AV79="ASUMIR"</formula>
    </cfRule>
  </conditionalFormatting>
  <conditionalFormatting sqref="AY79">
    <cfRule type="expression" dxfId="258" priority="150">
      <formula>AV79&lt;&gt;"COMPARTIR"</formula>
    </cfRule>
    <cfRule type="expression" dxfId="257" priority="151">
      <formula>AV79="ASUMIR"</formula>
    </cfRule>
  </conditionalFormatting>
  <conditionalFormatting sqref="V15:V17">
    <cfRule type="expression" dxfId="256" priority="149">
      <formula>S15="No_existen"</formula>
    </cfRule>
  </conditionalFormatting>
  <conditionalFormatting sqref="V16:V17">
    <cfRule type="expression" dxfId="255" priority="148">
      <formula>S16=""</formula>
    </cfRule>
  </conditionalFormatting>
  <conditionalFormatting sqref="AF15:AF17">
    <cfRule type="expression" dxfId="254" priority="147">
      <formula>$P$11="No_existen"</formula>
    </cfRule>
  </conditionalFormatting>
  <conditionalFormatting sqref="AF15:AF17">
    <cfRule type="expression" dxfId="253" priority="146">
      <formula>AE15="No asignado"</formula>
    </cfRule>
  </conditionalFormatting>
  <conditionalFormatting sqref="AF16:AF17">
    <cfRule type="expression" dxfId="252" priority="145">
      <formula>$P$12="No_existen"</formula>
    </cfRule>
  </conditionalFormatting>
  <conditionalFormatting sqref="AF17">
    <cfRule type="expression" dxfId="251" priority="144">
      <formula>$P$13="No_existen"</formula>
    </cfRule>
  </conditionalFormatting>
  <conditionalFormatting sqref="AT15:AU15">
    <cfRule type="cellIs" dxfId="250" priority="141" operator="equal">
      <formula>"LEVE"</formula>
    </cfRule>
    <cfRule type="cellIs" dxfId="249" priority="142" operator="equal">
      <formula>"MODERADO"</formula>
    </cfRule>
    <cfRule type="cellIs" dxfId="248" priority="143" operator="equal">
      <formula>"GRAVE"</formula>
    </cfRule>
  </conditionalFormatting>
  <conditionalFormatting sqref="V57:V59">
    <cfRule type="expression" dxfId="247" priority="140">
      <formula>S57="No_existen"</formula>
    </cfRule>
  </conditionalFormatting>
  <conditionalFormatting sqref="V57:V59">
    <cfRule type="expression" dxfId="246" priority="139">
      <formula>S57=""</formula>
    </cfRule>
  </conditionalFormatting>
  <conditionalFormatting sqref="AA59">
    <cfRule type="expression" dxfId="245" priority="135">
      <formula>Z59="Semiautomatico"</formula>
    </cfRule>
    <cfRule type="expression" dxfId="244" priority="136">
      <formula>Z59="Manual"</formula>
    </cfRule>
    <cfRule type="expression" dxfId="243" priority="138">
      <formula>R59="No_existen"</formula>
    </cfRule>
  </conditionalFormatting>
  <conditionalFormatting sqref="AA59">
    <cfRule type="expression" dxfId="242" priority="137">
      <formula>R59="No_existen"</formula>
    </cfRule>
  </conditionalFormatting>
  <conditionalFormatting sqref="AF57">
    <cfRule type="expression" dxfId="241" priority="134">
      <formula>R57="No_existen"</formula>
    </cfRule>
  </conditionalFormatting>
  <conditionalFormatting sqref="AF58">
    <cfRule type="expression" dxfId="240" priority="133">
      <formula>R58="No_existen"</formula>
    </cfRule>
  </conditionalFormatting>
  <conditionalFormatting sqref="AF59">
    <cfRule type="expression" dxfId="239" priority="132">
      <formula>R59="No_existen"</formula>
    </cfRule>
  </conditionalFormatting>
  <conditionalFormatting sqref="AF57:AF59">
    <cfRule type="expression" dxfId="238" priority="130">
      <formula>AE57="No asignado"</formula>
    </cfRule>
  </conditionalFormatting>
  <conditionalFormatting sqref="AF57:AF59">
    <cfRule type="expression" dxfId="237" priority="131">
      <formula>AE57="No asignado"</formula>
    </cfRule>
  </conditionalFormatting>
  <conditionalFormatting sqref="AT57:AU57">
    <cfRule type="cellIs" dxfId="236" priority="127" operator="equal">
      <formula>"LEVE"</formula>
    </cfRule>
    <cfRule type="cellIs" dxfId="235" priority="128" operator="equal">
      <formula>"MODERADO"</formula>
    </cfRule>
    <cfRule type="cellIs" dxfId="234" priority="129" operator="equal">
      <formula>"GRAVE"</formula>
    </cfRule>
  </conditionalFormatting>
  <conditionalFormatting sqref="V12:V14">
    <cfRule type="expression" dxfId="233" priority="126">
      <formula>S12="No_existen"</formula>
    </cfRule>
  </conditionalFormatting>
  <conditionalFormatting sqref="V12:V14">
    <cfRule type="expression" dxfId="232" priority="125">
      <formula>S12=""</formula>
    </cfRule>
  </conditionalFormatting>
  <conditionalFormatting sqref="AA14">
    <cfRule type="expression" dxfId="231" priority="121">
      <formula>Z14="Semiautomatico"</formula>
    </cfRule>
    <cfRule type="expression" dxfId="230" priority="122">
      <formula>Z14="Manual"</formula>
    </cfRule>
    <cfRule type="expression" dxfId="229" priority="124">
      <formula>R14="No_existen"</formula>
    </cfRule>
  </conditionalFormatting>
  <conditionalFormatting sqref="AA14">
    <cfRule type="expression" dxfId="228" priority="123">
      <formula>R14="No_existen"</formula>
    </cfRule>
  </conditionalFormatting>
  <conditionalFormatting sqref="AF13">
    <cfRule type="expression" dxfId="227" priority="120">
      <formula>R13="No_existen"</formula>
    </cfRule>
  </conditionalFormatting>
  <conditionalFormatting sqref="AF14">
    <cfRule type="expression" dxfId="226" priority="119">
      <formula>R14="No_existen"</formula>
    </cfRule>
  </conditionalFormatting>
  <conditionalFormatting sqref="AF13:AF14">
    <cfRule type="expression" dxfId="225" priority="117">
      <formula>AE13="No asignado"</formula>
    </cfRule>
  </conditionalFormatting>
  <conditionalFormatting sqref="AF13:AF14">
    <cfRule type="expression" dxfId="224" priority="118">
      <formula>AE13="No asignado"</formula>
    </cfRule>
  </conditionalFormatting>
  <conditionalFormatting sqref="AF13:AF14">
    <cfRule type="expression" dxfId="223" priority="116">
      <formula>R13="No_existen"</formula>
    </cfRule>
  </conditionalFormatting>
  <conditionalFormatting sqref="AF13:AF14">
    <cfRule type="expression" dxfId="222" priority="115">
      <formula>AE13="No asignado"</formula>
    </cfRule>
  </conditionalFormatting>
  <conditionalFormatting sqref="AF13:AF14">
    <cfRule type="expression" dxfId="221" priority="114">
      <formula>$P$12="No_existen"</formula>
    </cfRule>
  </conditionalFormatting>
  <conditionalFormatting sqref="AT12">
    <cfRule type="cellIs" dxfId="220" priority="111" operator="equal">
      <formula>"LEVE"</formula>
    </cfRule>
    <cfRule type="cellIs" dxfId="219" priority="112" operator="equal">
      <formula>"MODERADO"</formula>
    </cfRule>
    <cfRule type="cellIs" dxfId="218" priority="113" operator="equal">
      <formula>"GRAVE"</formula>
    </cfRule>
  </conditionalFormatting>
  <conditionalFormatting sqref="AU12">
    <cfRule type="cellIs" dxfId="217" priority="108" operator="equal">
      <formula>"LEVE"</formula>
    </cfRule>
    <cfRule type="cellIs" dxfId="216" priority="109" operator="equal">
      <formula>"MODERADO"</formula>
    </cfRule>
    <cfRule type="cellIs" dxfId="215" priority="110" operator="equal">
      <formula>"GRAVE"</formula>
    </cfRule>
  </conditionalFormatting>
  <conditionalFormatting sqref="V81">
    <cfRule type="expression" dxfId="214" priority="105">
      <formula>R81="No_existen"</formula>
    </cfRule>
  </conditionalFormatting>
  <conditionalFormatting sqref="V82">
    <cfRule type="expression" dxfId="213" priority="104">
      <formula>R82="No_existen"</formula>
    </cfRule>
  </conditionalFormatting>
  <conditionalFormatting sqref="AF81">
    <cfRule type="expression" dxfId="212" priority="103">
      <formula>R81="No_existen"</formula>
    </cfRule>
  </conditionalFormatting>
  <conditionalFormatting sqref="AF82">
    <cfRule type="expression" dxfId="211" priority="102">
      <formula>R82="No_existen"</formula>
    </cfRule>
  </conditionalFormatting>
  <conditionalFormatting sqref="AF81:AF82">
    <cfRule type="expression" dxfId="210" priority="100">
      <formula>AE81="No asignado"</formula>
    </cfRule>
  </conditionalFormatting>
  <conditionalFormatting sqref="AF81:AF82">
    <cfRule type="expression" dxfId="209" priority="101">
      <formula>AE81="No asignado"</formula>
    </cfRule>
  </conditionalFormatting>
  <conditionalFormatting sqref="V84">
    <cfRule type="expression" dxfId="208" priority="93">
      <formula>R84="No_existen"</formula>
    </cfRule>
  </conditionalFormatting>
  <conditionalFormatting sqref="V85">
    <cfRule type="expression" dxfId="207" priority="92">
      <formula>R85="No_existen"</formula>
    </cfRule>
  </conditionalFormatting>
  <conditionalFormatting sqref="V86">
    <cfRule type="expression" dxfId="206" priority="91">
      <formula>R86="No_existen"</formula>
    </cfRule>
  </conditionalFormatting>
  <conditionalFormatting sqref="AF84">
    <cfRule type="expression" dxfId="205" priority="90">
      <formula>$P$11="No_existen"</formula>
    </cfRule>
  </conditionalFormatting>
  <conditionalFormatting sqref="AF84:AF86">
    <cfRule type="expression" dxfId="204" priority="89">
      <formula>AE84="No asignado"</formula>
    </cfRule>
  </conditionalFormatting>
  <conditionalFormatting sqref="AF85">
    <cfRule type="expression" dxfId="203" priority="88">
      <formula>$P$12="No_existen"</formula>
    </cfRule>
  </conditionalFormatting>
  <conditionalFormatting sqref="AF86">
    <cfRule type="expression" dxfId="202" priority="87">
      <formula>$P$13="No_existen"</formula>
    </cfRule>
  </conditionalFormatting>
  <conditionalFormatting sqref="AT84:AU84">
    <cfRule type="cellIs" dxfId="201" priority="84" operator="equal">
      <formula>"LEVE"</formula>
    </cfRule>
    <cfRule type="cellIs" dxfId="200" priority="85" operator="equal">
      <formula>"MODERADO"</formula>
    </cfRule>
    <cfRule type="cellIs" dxfId="199" priority="86" operator="equal">
      <formula>"GRAVE"</formula>
    </cfRule>
  </conditionalFormatting>
  <conditionalFormatting sqref="AF87">
    <cfRule type="expression" dxfId="198" priority="83">
      <formula>R87="No_existen"</formula>
    </cfRule>
  </conditionalFormatting>
  <conditionalFormatting sqref="AF88">
    <cfRule type="expression" dxfId="197" priority="82">
      <formula>R88="No_existen"</formula>
    </cfRule>
  </conditionalFormatting>
  <conditionalFormatting sqref="AF89">
    <cfRule type="expression" dxfId="196" priority="81">
      <formula>R89="No_existen"</formula>
    </cfRule>
  </conditionalFormatting>
  <conditionalFormatting sqref="AF87:AF89">
    <cfRule type="expression" dxfId="195" priority="79">
      <formula>AE87="No asignado"</formula>
    </cfRule>
  </conditionalFormatting>
  <conditionalFormatting sqref="AF87:AF89">
    <cfRule type="expression" dxfId="194" priority="80">
      <formula>AE87="No asignado"</formula>
    </cfRule>
  </conditionalFormatting>
  <conditionalFormatting sqref="AF88">
    <cfRule type="expression" dxfId="193" priority="78">
      <formula>R88="No_existen"</formula>
    </cfRule>
  </conditionalFormatting>
  <conditionalFormatting sqref="AF89">
    <cfRule type="expression" dxfId="192" priority="77">
      <formula>R89="No_existen"</formula>
    </cfRule>
  </conditionalFormatting>
  <conditionalFormatting sqref="AT87:AU87">
    <cfRule type="cellIs" dxfId="191" priority="74" operator="equal">
      <formula>"LEVE"</formula>
    </cfRule>
    <cfRule type="cellIs" dxfId="190" priority="75" operator="equal">
      <formula>"MODERADO"</formula>
    </cfRule>
    <cfRule type="cellIs" dxfId="189" priority="76" operator="equal">
      <formula>"GRAVE"</formula>
    </cfRule>
  </conditionalFormatting>
  <conditionalFormatting sqref="AW87">
    <cfRule type="expression" dxfId="188" priority="73">
      <formula>AV87="ASUMIR"</formula>
    </cfRule>
  </conditionalFormatting>
  <conditionalFormatting sqref="AX87">
    <cfRule type="expression" dxfId="187" priority="72">
      <formula>AV87="ASUMIR"</formula>
    </cfRule>
  </conditionalFormatting>
  <conditionalFormatting sqref="AT90:AU90">
    <cfRule type="cellIs" dxfId="186" priority="69" operator="equal">
      <formula>"LEVE"</formula>
    </cfRule>
    <cfRule type="cellIs" dxfId="185" priority="70" operator="equal">
      <formula>"MODERADO"</formula>
    </cfRule>
    <cfRule type="cellIs" dxfId="184" priority="71" operator="equal">
      <formula>"GRAVE"</formula>
    </cfRule>
  </conditionalFormatting>
  <conditionalFormatting sqref="AT93:AU93">
    <cfRule type="cellIs" dxfId="183" priority="66" operator="equal">
      <formula>"LEVE"</formula>
    </cfRule>
    <cfRule type="cellIs" dxfId="182" priority="67" operator="equal">
      <formula>"MODERADO"</formula>
    </cfRule>
    <cfRule type="cellIs" dxfId="181" priority="68" operator="equal">
      <formula>"GRAVE"</formula>
    </cfRule>
  </conditionalFormatting>
  <conditionalFormatting sqref="AW93">
    <cfRule type="expression" dxfId="180" priority="65">
      <formula>AV93="ASUMIR"</formula>
    </cfRule>
  </conditionalFormatting>
  <conditionalFormatting sqref="AX93">
    <cfRule type="expression" dxfId="179" priority="64">
      <formula>AV93="ASUMIR"</formula>
    </cfRule>
  </conditionalFormatting>
  <conditionalFormatting sqref="V93">
    <cfRule type="expression" dxfId="178" priority="63">
      <formula>R93="No_existen"</formula>
    </cfRule>
  </conditionalFormatting>
  <conditionalFormatting sqref="V94">
    <cfRule type="expression" dxfId="177" priority="62">
      <formula>R94="No_existen"</formula>
    </cfRule>
  </conditionalFormatting>
  <conditionalFormatting sqref="V95">
    <cfRule type="expression" dxfId="176" priority="61">
      <formula>R95="No_existen"</formula>
    </cfRule>
  </conditionalFormatting>
  <conditionalFormatting sqref="AF93">
    <cfRule type="expression" dxfId="175" priority="60">
      <formula>R93="No_existen"</formula>
    </cfRule>
  </conditionalFormatting>
  <conditionalFormatting sqref="AF94">
    <cfRule type="expression" dxfId="174" priority="59">
      <formula>R94="No_existen"</formula>
    </cfRule>
  </conditionalFormatting>
  <conditionalFormatting sqref="AF95">
    <cfRule type="expression" dxfId="173" priority="58">
      <formula>R95="No_existen"</formula>
    </cfRule>
  </conditionalFormatting>
  <conditionalFormatting sqref="AF93:AF95">
    <cfRule type="expression" dxfId="172" priority="56">
      <formula>AE93="No asignado"</formula>
    </cfRule>
  </conditionalFormatting>
  <conditionalFormatting sqref="AF93:AF95">
    <cfRule type="expression" dxfId="171" priority="57">
      <formula>AE93="No asignado"</formula>
    </cfRule>
  </conditionalFormatting>
  <conditionalFormatting sqref="AF93">
    <cfRule type="expression" dxfId="170" priority="55">
      <formula>$P$11="No_existen"</formula>
    </cfRule>
  </conditionalFormatting>
  <conditionalFormatting sqref="AF93">
    <cfRule type="expression" dxfId="169" priority="54">
      <formula>$P$11="No_existen"</formula>
    </cfRule>
  </conditionalFormatting>
  <conditionalFormatting sqref="AF94">
    <cfRule type="expression" dxfId="168" priority="53">
      <formula>$P$11="No_existen"</formula>
    </cfRule>
  </conditionalFormatting>
  <conditionalFormatting sqref="V96">
    <cfRule type="expression" dxfId="167" priority="52">
      <formula>R96="No_existen"</formula>
    </cfRule>
  </conditionalFormatting>
  <conditionalFormatting sqref="V97">
    <cfRule type="expression" dxfId="166" priority="51">
      <formula>R97="No_existen"</formula>
    </cfRule>
  </conditionalFormatting>
  <conditionalFormatting sqref="AF96">
    <cfRule type="expression" dxfId="165" priority="50">
      <formula>$P$11="No_existen"</formula>
    </cfRule>
  </conditionalFormatting>
  <conditionalFormatting sqref="AF96:AF97">
    <cfRule type="expression" dxfId="164" priority="49">
      <formula>AE96="No asignado"</formula>
    </cfRule>
  </conditionalFormatting>
  <conditionalFormatting sqref="AF97">
    <cfRule type="expression" dxfId="163" priority="48">
      <formula>$P$12="No_existen"</formula>
    </cfRule>
  </conditionalFormatting>
  <conditionalFormatting sqref="AT96:AU96">
    <cfRule type="cellIs" dxfId="162" priority="45" operator="equal">
      <formula>"LEVE"</formula>
    </cfRule>
    <cfRule type="cellIs" dxfId="161" priority="46" operator="equal">
      <formula>"MODERADO"</formula>
    </cfRule>
    <cfRule type="cellIs" dxfId="160" priority="47" operator="equal">
      <formula>"GRAVE"</formula>
    </cfRule>
  </conditionalFormatting>
  <conditionalFormatting sqref="V99">
    <cfRule type="expression" dxfId="159" priority="44">
      <formula>R99="No_existen"</formula>
    </cfRule>
  </conditionalFormatting>
  <conditionalFormatting sqref="V100">
    <cfRule type="expression" dxfId="158" priority="43">
      <formula>R100="No_existen"</formula>
    </cfRule>
  </conditionalFormatting>
  <conditionalFormatting sqref="V101">
    <cfRule type="expression" dxfId="157" priority="42">
      <formula>R101="No_existen"</formula>
    </cfRule>
  </conditionalFormatting>
  <conditionalFormatting sqref="AA99:AA101">
    <cfRule type="expression" dxfId="156" priority="38">
      <formula>Z99="Semiautomatico"</formula>
    </cfRule>
    <cfRule type="expression" dxfId="155" priority="39">
      <formula>Z99="Manual"</formula>
    </cfRule>
    <cfRule type="expression" dxfId="154" priority="41">
      <formula>R99="No_existen"</formula>
    </cfRule>
  </conditionalFormatting>
  <conditionalFormatting sqref="AA100:AA101">
    <cfRule type="expression" dxfId="153" priority="40">
      <formula>R100="No_existen"</formula>
    </cfRule>
  </conditionalFormatting>
  <conditionalFormatting sqref="AF99">
    <cfRule type="expression" dxfId="152" priority="37">
      <formula>$P$11="No_existen"</formula>
    </cfRule>
  </conditionalFormatting>
  <conditionalFormatting sqref="AF99:AF101">
    <cfRule type="expression" dxfId="151" priority="36">
      <formula>AE99="No asignado"</formula>
    </cfRule>
  </conditionalFormatting>
  <conditionalFormatting sqref="AF100">
    <cfRule type="expression" dxfId="150" priority="35">
      <formula>$P$12="No_existen"</formula>
    </cfRule>
  </conditionalFormatting>
  <conditionalFormatting sqref="AF101">
    <cfRule type="expression" dxfId="149" priority="34">
      <formula>$P$13="No_existen"</formula>
    </cfRule>
  </conditionalFormatting>
  <conditionalFormatting sqref="AF100:AF101">
    <cfRule type="expression" dxfId="148" priority="33">
      <formula>$P$11="No_existen"</formula>
    </cfRule>
  </conditionalFormatting>
  <conditionalFormatting sqref="AF101">
    <cfRule type="expression" dxfId="147" priority="32">
      <formula>$P$11="No_existen"</formula>
    </cfRule>
  </conditionalFormatting>
  <conditionalFormatting sqref="AT99:AU99">
    <cfRule type="cellIs" dxfId="146" priority="29" operator="equal">
      <formula>"LEVE"</formula>
    </cfRule>
    <cfRule type="cellIs" dxfId="145" priority="30" operator="equal">
      <formula>"MODERADO"</formula>
    </cfRule>
    <cfRule type="cellIs" dxfId="144" priority="31" operator="equal">
      <formula>"GRAVE"</formula>
    </cfRule>
  </conditionalFormatting>
  <conditionalFormatting sqref="V9:V11">
    <cfRule type="expression" dxfId="143" priority="28">
      <formula>S9="No_existen"</formula>
    </cfRule>
  </conditionalFormatting>
  <conditionalFormatting sqref="V9:V11">
    <cfRule type="expression" dxfId="142" priority="27">
      <formula>S9=""</formula>
    </cfRule>
  </conditionalFormatting>
  <conditionalFormatting sqref="V75">
    <cfRule type="expression" dxfId="141" priority="26">
      <formula>R75="No_existen"</formula>
    </cfRule>
  </conditionalFormatting>
  <conditionalFormatting sqref="V76">
    <cfRule type="expression" dxfId="140" priority="25">
      <formula>R76="No_existen"</formula>
    </cfRule>
  </conditionalFormatting>
  <conditionalFormatting sqref="AF75:AF76">
    <cfRule type="expression" dxfId="139" priority="24">
      <formula>R75="No_existen"</formula>
    </cfRule>
  </conditionalFormatting>
  <conditionalFormatting sqref="AF76">
    <cfRule type="expression" dxfId="138" priority="23">
      <formula>R76="No_existen"</formula>
    </cfRule>
  </conditionalFormatting>
  <conditionalFormatting sqref="AF75:AF76">
    <cfRule type="expression" dxfId="137" priority="21">
      <formula>AE75="No asignado"</formula>
    </cfRule>
  </conditionalFormatting>
  <conditionalFormatting sqref="AF75:AF76">
    <cfRule type="expression" dxfId="136" priority="22">
      <formula>AE75="No asignado"</formula>
    </cfRule>
  </conditionalFormatting>
  <conditionalFormatting sqref="AF75:AF76">
    <cfRule type="expression" dxfId="135" priority="20">
      <formula>$P$13="No_existen"</formula>
    </cfRule>
  </conditionalFormatting>
  <conditionalFormatting sqref="AF75:AF76">
    <cfRule type="expression" dxfId="134" priority="19">
      <formula>$P$12="No_existen"</formula>
    </cfRule>
  </conditionalFormatting>
  <conditionalFormatting sqref="AF76">
    <cfRule type="expression" dxfId="133" priority="18">
      <formula>R76="No_existen"</formula>
    </cfRule>
  </conditionalFormatting>
  <conditionalFormatting sqref="AT75:AU75">
    <cfRule type="cellIs" dxfId="132" priority="15" operator="equal">
      <formula>"LEVE"</formula>
    </cfRule>
    <cfRule type="cellIs" dxfId="131" priority="16" operator="equal">
      <formula>"MODERADO"</formula>
    </cfRule>
    <cfRule type="cellIs" dxfId="130" priority="17" operator="equal">
      <formula>"GRAVE"</formula>
    </cfRule>
  </conditionalFormatting>
  <conditionalFormatting sqref="AW75:AW77">
    <cfRule type="expression" dxfId="129" priority="14">
      <formula>AV75="ASUMIR"</formula>
    </cfRule>
  </conditionalFormatting>
  <conditionalFormatting sqref="AX75:AX77">
    <cfRule type="expression" dxfId="128" priority="13">
      <formula>AV75="ASUMIR"</formula>
    </cfRule>
  </conditionalFormatting>
  <conditionalFormatting sqref="AT81">
    <cfRule type="cellIs" dxfId="127" priority="4" operator="equal">
      <formula>"LEVE"</formula>
    </cfRule>
    <cfRule type="cellIs" dxfId="126" priority="5" operator="equal">
      <formula>"MODERADO"</formula>
    </cfRule>
    <cfRule type="cellIs" dxfId="125" priority="6" operator="equal">
      <formula>"GRAVE"</formula>
    </cfRule>
  </conditionalFormatting>
  <conditionalFormatting sqref="AU81">
    <cfRule type="cellIs" dxfId="124" priority="1" operator="equal">
      <formula>"LEVE"</formula>
    </cfRule>
    <cfRule type="cellIs" dxfId="123" priority="2" operator="equal">
      <formula>"MODERADO"</formula>
    </cfRule>
    <cfRule type="cellIs" dxfId="122" priority="3" operator="equal">
      <formula>"GRAVE"</formula>
    </cfRule>
  </conditionalFormatting>
  <dataValidations xWindow="895" yWindow="767" count="104">
    <dataValidation type="list" allowBlank="1" showInputMessage="1" showErrorMessage="1" errorTitle="DATO NO VALIDO" error="CELDA DE SELECCIÓN - NO CAMBIAR CONFIGURACIÓN" promptTitle="IMPACTO" prompt="Seleccione el nivel de impacto del riesgo" sqref="O9:O11">
      <formula1>INDIRECT($I$9)</formula1>
    </dataValidation>
    <dataValidation type="list" allowBlank="1" showInputMessage="1" showErrorMessage="1" promptTitle="TRATAMIENTO DEL RIESGO" prompt="Defina el tratamiento que se le dará al riesgo" sqref="AV72:AV74">
      <formula1>INDIRECT($AS$72)</formula1>
    </dataValidation>
    <dataValidation type="list" allowBlank="1" showInputMessage="1" showErrorMessage="1" promptTitle="TRATAMIENTO DEL RIESGO" prompt="Defina el tratamiento que se le dará al riesgo" sqref="AV21:AV23">
      <formula1>INDIRECT($AS$21)</formula1>
    </dataValidation>
    <dataValidation type="list" allowBlank="1" showInputMessage="1" showErrorMessage="1" promptTitle="TRATAMIENTO DEL RIESGO" prompt="Defina el tratamiento que se le dará al riesgo" sqref="AV18:AV20">
      <formula1>INDIRECT($AS$18)</formula1>
    </dataValidation>
    <dataValidation type="list" allowBlank="1" showInputMessage="1" showErrorMessage="1" promptTitle="TRATAMIENTO DEL RIESGO" prompt="Defina el tratamiento que se le dará al riesgo" sqref="AV15:AV17">
      <formula1>INDIRECT($AS$15)</formula1>
    </dataValidation>
    <dataValidation type="list" allowBlank="1" showInputMessage="1" showErrorMessage="1" promptTitle="TRATAMIENTO DEL RIESGO" prompt="Defina el tratamiento que se le dará al riesgo" sqref="AV12:AV14">
      <formula1>INDIRECT($AS$12)</formula1>
    </dataValidation>
    <dataValidation type="list" allowBlank="1" showInputMessage="1" showErrorMessage="1" promptTitle="TRATAMIENTO DEL RIESGO" prompt="Defina el tratamiento que se le dará al riesgo" sqref="AV9:AV11">
      <formula1>INDIRECT($AS$9)</formula1>
    </dataValidation>
    <dataValidation allowBlank="1" showInputMessage="1" showErrorMessage="1" prompt="Identiique aquellas principales consecuencias que se pueden presentar al momento de que se materialice el riesgo" sqref="L9 L15 L12 L81 L84 L18:L75 L87 L90 L93 L96 L99"/>
    <dataValidation allowBlank="1" showInputMessage="1" showErrorMessage="1" prompt="Describa brevemente en qué consiste el riesgo" sqref="K9 K78 K12 K15 K96 K81 K18:K75 K84 K87 K93 K90 K99"/>
    <dataValidation allowBlank="1" showInputMessage="1" showErrorMessage="1" promptTitle="CONTROL" prompt="Defina el estado del control asociado al riesgo" sqref="T60:U60 T63:U63 T66:U66 T45:U45 T12:U12 T24:U24 T27:U27 S9:U9 T30:U30 T33:U33 T36:U36 T39:U39 T42:U42 T48:U48 T72:U72 T18:U18 T15:U15 T21:U21 T51:U51 T69:U69 S54:U54 S10:S53 T57:U57 T75:U75 T78:U78 T81:U81 T84:U84 T87:U87 T90:U90 T93:U93 T96:U96 T99:U99 S55:S101"/>
    <dataValidation allowBlank="1" showInputMessage="1" showErrorMessage="1" promptTitle="INDICADOR  DEL RIESGO" prompt="Establezca un indicador que permita monitorear el riesgo" sqref="BA9 BA12:BA74"/>
    <dataValidation type="list" allowBlank="1" showInputMessage="1" showErrorMessage="1" sqref="G11">
      <formula1>INDIRECT($F$11)</formula1>
    </dataValidation>
    <dataValidation type="list" allowBlank="1" showInputMessage="1" showErrorMessage="1" prompt="De acuerdo al tipo factor seleccionado (interno o externo) seleccione el factor específico" sqref="G9">
      <formula1>INDIRECT($F$9)</formula1>
    </dataValidation>
    <dataValidation type="list" allowBlank="1" showInputMessage="1" showErrorMessage="1" errorTitle="DATO NO VALIDO" error="CELDA DE SELECCIÓN - NO CAMBIAR CONFIGURACIÓN" promptTitle="IMPACTO" prompt="Seleccione el nivel de impacto del riesgo" sqref="O12:O14">
      <formula1>INDIRECT($I$12)</formula1>
    </dataValidation>
    <dataValidation type="list" allowBlank="1" showInputMessage="1" showErrorMessage="1" errorTitle="DATO NO VALIDO" error="CELDA DE SELECCIÓN - NO CAMBIAR CONFIGURACIÓN" promptTitle="IMPACTO" prompt="Seleccione el nivel de impacto del riesgo" sqref="O15:O17">
      <formula1>INDIRECT($I$15)</formula1>
    </dataValidation>
    <dataValidation type="list" allowBlank="1" showInputMessage="1" showErrorMessage="1" errorTitle="DATO NO VALIDO" error="CELDA DE SELECCIÓN - NO CAMBIAR CONFIGURACIÓN" promptTitle="IMPACTO" prompt="Seleccione el nivel de impacto del riesgo" sqref="O18:O20">
      <formula1>INDIRECT($I$18)</formula1>
    </dataValidation>
    <dataValidation type="list" allowBlank="1" showInputMessage="1" showErrorMessage="1" errorTitle="DATO NO VALIDO" error="CELDA DE SELECCIÓN - NO CAMBIAR CONFIGURACIÓN" promptTitle="IMPACTO" prompt="Seleccione el nivel de impacto del riesgo" sqref="O21:O23">
      <formula1>INDIRECT($I$21)</formula1>
    </dataValidation>
    <dataValidation type="list" allowBlank="1" showInputMessage="1" showErrorMessage="1" sqref="G12 G81">
      <formula1>INDIRECT($F$12)</formula1>
    </dataValidation>
    <dataValidation type="list" allowBlank="1" showInputMessage="1" showErrorMessage="1" sqref="G13 G82">
      <formula1>INDIRECT($F$13)</formula1>
    </dataValidation>
    <dataValidation type="list" allowBlank="1" showInputMessage="1" showErrorMessage="1" sqref="G14 G83">
      <formula1>INDIRECT($F$14)</formula1>
    </dataValidation>
    <dataValidation type="list" allowBlank="1" showInputMessage="1" showErrorMessage="1" sqref="G15 G84">
      <formula1>INDIRECT($F$15)</formula1>
    </dataValidation>
    <dataValidation type="list" allowBlank="1" showInputMessage="1" showErrorMessage="1" sqref="G16 G85">
      <formula1>INDIRECT($F$16)</formula1>
    </dataValidation>
    <dataValidation type="list" allowBlank="1" showInputMessage="1" showErrorMessage="1" sqref="G17 G86">
      <formula1>INDIRECT($F$17)</formula1>
    </dataValidation>
    <dataValidation type="list" allowBlank="1" showInputMessage="1" showErrorMessage="1" sqref="G18">
      <formula1>INDIRECT($F$18)</formula1>
    </dataValidation>
    <dataValidation type="list" allowBlank="1" showInputMessage="1" showErrorMessage="1" sqref="G19">
      <formula1>INDIRECT($F$19)</formula1>
    </dataValidation>
    <dataValidation type="list" allowBlank="1" showInputMessage="1" showErrorMessage="1" sqref="G20">
      <formula1>INDIRECT($F$20)</formula1>
    </dataValidation>
    <dataValidation type="list" allowBlank="1" showInputMessage="1" showErrorMessage="1" sqref="G21">
      <formula1>INDIRECT($F$21)</formula1>
    </dataValidation>
    <dataValidation type="list" allowBlank="1" showInputMessage="1" showErrorMessage="1" sqref="G22">
      <formula1>INDIRECT($F$22)</formula1>
    </dataValidation>
    <dataValidation type="list" allowBlank="1" showInputMessage="1" showErrorMessage="1" sqref="G23">
      <formula1>INDIRECT($F$23)</formula1>
    </dataValidation>
    <dataValidation type="list" allowBlank="1" showInputMessage="1" showErrorMessage="1" sqref="G10">
      <formula1>INDIRECT($F$10)</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W9:AW16 AW75:AW79 AW87 AW93"/>
    <dataValidation allowBlank="1" showInputMessage="1" showErrorMessage="1" prompt="De acuerdo al análisis de los factores interno y externos que incluyo en el estudio de contexto del proceso, establezca claramente la causa que genera el riesgo." sqref="H9:H14 H75:H78 H81:H83 H90:H93 H96:H101"/>
    <dataValidation type="list" allowBlank="1" showInputMessage="1" showErrorMessage="1" sqref="F12:F14 F81:F89 F91:F101">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J9:J15 J18:J57 L78:L80 J81:J101 J60:J77"/>
    <dataValidation type="custom" allowBlank="1" showInputMessage="1" showErrorMessage="1" errorTitle="COMPARTIR" error="Si requiere involucrar otra dependencia elija como Tipo de manejo &quot;COMPARTIR&quot;" sqref="AY9:AZ74 AY75:AY101">
      <formula1>AV9="COMPARTIR"</formula1>
    </dataValidation>
    <dataValidation type="custom" allowBlank="1" showInputMessage="1" showErrorMessage="1" sqref="AW17:AW74 AW80:AW86 AW88:AW92 AW94:AW101">
      <formula1>AV17&lt;&gt;"ASUMIR"</formula1>
    </dataValidation>
    <dataValidation type="list" allowBlank="1" showInputMessage="1" showErrorMessage="1" sqref="G24:G80 G87:G89 G94:G101">
      <formula1>INDIRECT($F24)</formula1>
    </dataValidation>
    <dataValidation type="list" allowBlank="1" showInputMessage="1" showErrorMessage="1" errorTitle="DATO NO VALIDO" error="CELDA DE SELECCIÓN - NO CAMBIAR CONFIGURACIÓN" promptTitle="IMPACTO" prompt="Seleccione el nivel de impacto del riesgo" sqref="O24:O26">
      <formula1>INDIRECT($I$24)</formula1>
    </dataValidation>
    <dataValidation type="list" allowBlank="1" showInputMessage="1" showErrorMessage="1" errorTitle="DATO NO VALIDO" error="CELDA DE SELECCIÓN - NO CAMBIAR CONFIGURACIÓN" promptTitle="IMPACTO" prompt="Seleccione el nivel de impacto del riesgo" sqref="O27:O29">
      <formula1>INDIRECT($I$27)</formula1>
    </dataValidation>
    <dataValidation type="list" allowBlank="1" showInputMessage="1" showErrorMessage="1" errorTitle="DATO NO VALIDO" error="CELDA DE SELECCIÓN - NO CAMBIAR CONFIGURACIÓN" promptTitle="IMPACTO" prompt="Seleccione el nivel de impacto del riesgo" sqref="O30:O32">
      <formula1>INDIRECT($I$30)</formula1>
    </dataValidation>
    <dataValidation type="list" allowBlank="1" showInputMessage="1" showErrorMessage="1" errorTitle="DATO NO VALIDO" error="CELDA DE SELECCIÓN - NO CAMBIAR CONFIGURACIÓN" promptTitle="IMPACTO" prompt="Seleccione el nivel de impacto del riesgo" sqref="O33:O35">
      <formula1>INDIRECT($I$33)</formula1>
    </dataValidation>
    <dataValidation type="list" allowBlank="1" showInputMessage="1" showErrorMessage="1" errorTitle="DATO NO VALIDO" error="CELDA DE SELECCIÓN - NO CAMBIAR CONFIGURACIÓN" promptTitle="IMPACTO" prompt="Seleccione el nivel de impacto del riesgo" sqref="O36:O38">
      <formula1>INDIRECT($I$36)</formula1>
    </dataValidation>
    <dataValidation type="list" allowBlank="1" showInputMessage="1" showErrorMessage="1" errorTitle="DATO NO VALIDO" error="CELDA DE SELECCIÓN - NO CAMBIAR CONFIGURACIÓN" promptTitle="IMPACTO" prompt="Seleccione el nivel de impacto del riesgo" sqref="O39:O41">
      <formula1>INDIRECT($I$39)</formula1>
    </dataValidation>
    <dataValidation type="list" allowBlank="1" showInputMessage="1" showErrorMessage="1" errorTitle="DATO NO VALIDO" error="CELDA DE SELECCIÓN - NO CAMBIAR CONFIGURACIÓN" promptTitle="IMPACTO" prompt="Seleccione el nivel de impacto del riesgo" sqref="O42:O44">
      <formula1>INDIRECT($I$42)</formula1>
    </dataValidation>
    <dataValidation allowBlank="1" showInputMessage="1" showErrorMessage="1" promptTitle="INDICADOR DE RIESGO" prompt="Digite el nombre y la formula del indicador que permita monitorear el riesgo" sqref="AT9 AT11:AT101"/>
    <dataValidation allowBlank="1" showInputMessage="1" showErrorMessage="1" promptTitle="META" prompt="Establezca la meta para el indicador, definiendo si la meta a cumplir es creciente o decreciente." sqref="AU9 AU11:AU101"/>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H21 AH9 AH12 AH18 AH96 AH99 AH15 AH72 AH69 AH66 AH63 AH60 AH57 AH54 AH51 AH48 AH45 AH42 AH39 AH36 AH33 AH30 AH27 AH24 AH75 AH78 AH81 AH84 AH87 AH90 AH93">
      <formula1>$R$9&lt;&gt;"No_existen"</formula1>
    </dataValidation>
    <dataValidation type="list" allowBlank="1" showInputMessage="1" showErrorMessage="1" errorTitle="DATO NO VALIDO" error="CELDA DE SELECCIÓN - NO CAMBIAR CONFIGURACIÓN" promptTitle="IMPACTO" prompt="Seleccione el nivel de impacto del riesgo" sqref="O48:O50">
      <formula1>INDIRECT($I$48)</formula1>
    </dataValidation>
    <dataValidation type="list" allowBlank="1" showInputMessage="1" showErrorMessage="1" errorTitle="DATO NO VALIDO" error="CELDA DE SELECCIÓN - NO CAMBIAR CONFIGURACIÓN" promptTitle="IMPACTO" prompt="Seleccione el nivel de impacto del riesgo" sqref="O51:O53">
      <formula1>INDIRECT($I$51)</formula1>
    </dataValidation>
    <dataValidation type="list" allowBlank="1" showInputMessage="1" showErrorMessage="1" errorTitle="DATO NO VALIDO" error="CELDA DE SELECCIÓN - NO CAMBIAR CONFIGURACIÓN" promptTitle="IMPACTO" prompt="Seleccione el nivel de impacto del riesgo" sqref="O54:O56">
      <formula1>INDIRECT($I$54)</formula1>
    </dataValidation>
    <dataValidation type="list" allowBlank="1" showInputMessage="1" showErrorMessage="1" errorTitle="DATO NO VALIDO" error="CELDA DE SELECCIÓN - NO CAMBIAR CONFIGURACIÓN" promptTitle="IMPACTO" prompt="Seleccione el nivel de impacto del riesgo" sqref="O57:O59">
      <formula1>INDIRECT($I$57)</formula1>
    </dataValidation>
    <dataValidation type="list" allowBlank="1" showInputMessage="1" showErrorMessage="1" errorTitle="DATO NO VALIDO" error="CELDA DE SELECCIÓN - NO CAMBIAR CONFIGURACIÓN" promptTitle="IMPACTO" prompt="Seleccione el nivel de impacto del riesgo" sqref="O60:O62">
      <formula1>INDIRECT($I$60)</formula1>
    </dataValidation>
    <dataValidation type="list" allowBlank="1" showInputMessage="1" showErrorMessage="1" errorTitle="DATO NO VALIDO" error="CELDA DE SELECCIÓN - NO CAMBIAR CONFIGURACIÓN" promptTitle="IMPACTO" prompt="Seleccione el nivel de impacto del riesgo" sqref="O63:O65">
      <formula1>INDIRECT($I$63)</formula1>
    </dataValidation>
    <dataValidation type="list" allowBlank="1" showInputMessage="1" showErrorMessage="1" errorTitle="DATO NO VALIDO" error="CELDA DE SELECCIÓN - NO CAMBIAR CONFIGURACIÓN" promptTitle="IMPACTO" prompt="Seleccione el nivel de impacto del riesgo" sqref="O66:O68">
      <formula1>INDIRECT($I$66)</formula1>
    </dataValidation>
    <dataValidation type="list" allowBlank="1" showInputMessage="1" showErrorMessage="1" errorTitle="DATO NO VALIDO" error="CELDA DE SELECCIÓN - NO CAMBIAR CONFIGURACIÓN" promptTitle="IMPACTO" prompt="Seleccione el nivel de impacto del riesgo" sqref="O69:O71">
      <formula1>INDIRECT($I$69)</formula1>
    </dataValidation>
    <dataValidation type="list" allowBlank="1" showInputMessage="1" showErrorMessage="1" promptTitle="TRATAMIENTO DEL RIESGO" prompt="Defina el tratamiento que se le dará al riesgo" sqref="AV36:AV38">
      <formula1>INDIRECT($AS$36)</formula1>
    </dataValidation>
    <dataValidation type="list" allowBlank="1" showInputMessage="1" showErrorMessage="1" promptTitle="TRATAMIENTO DEL RIESGO" prompt="Defina el tratamiento que se le dará al riesgo" sqref="AV24:AV26">
      <formula1>INDIRECT($AS$24)</formula1>
    </dataValidation>
    <dataValidation type="list" allowBlank="1" showInputMessage="1" showErrorMessage="1" promptTitle="TRATAMIENTO DEL RIESGO" prompt="Defina el tratamiento que se le dará al riesgo" sqref="AV27:AV29">
      <formula1>INDIRECT($AS$27)</formula1>
    </dataValidation>
    <dataValidation type="list" allowBlank="1" showInputMessage="1" showErrorMessage="1" promptTitle="TRATAMIENTO DEL RIESGO" prompt="Defina el tratamiento que se le dará al riesgo" sqref="AV30:AV32">
      <formula1>INDIRECT($AS$30)</formula1>
    </dataValidation>
    <dataValidation type="list" allowBlank="1" showInputMessage="1" showErrorMessage="1" promptTitle="TRATAMIENTO DEL RIESGO" prompt="Defina el tratamiento que se le dará al riesgo" sqref="AV33:AV35">
      <formula1>INDIRECT($AS$33)</formula1>
    </dataValidation>
    <dataValidation type="list" allowBlank="1" showInputMessage="1" showErrorMessage="1" promptTitle="TRATAMIENTO DEL RIESGO" prompt="Defina el tratamiento que se le dará al riesgo" sqref="AV39:AV41">
      <formula1>INDIRECT($AS$39)</formula1>
    </dataValidation>
    <dataValidation type="list" allowBlank="1" showInputMessage="1" showErrorMessage="1" promptTitle="TRATAMIENTO DEL RIESGO" prompt="Defina el tratamiento que se le dará al riesgo" sqref="AV42:AV44">
      <formula1>INDIRECT($AS$42)</formula1>
    </dataValidation>
    <dataValidation type="list" allowBlank="1" showInputMessage="1" showErrorMessage="1" promptTitle="TRATAMIENTO DEL RIESGO" prompt="Defina el tratamiento que se le dará al riesgo" sqref="AV45:AV47">
      <formula1>INDIRECT($AS$45)</formula1>
    </dataValidation>
    <dataValidation type="list" allowBlank="1" showInputMessage="1" showErrorMessage="1" promptTitle="TRATAMIENTO DEL RIESGO" prompt="Defina el tratamiento que se le dará al riesgo" sqref="AV48:AV50">
      <formula1>INDIRECT($AS$48)</formula1>
    </dataValidation>
    <dataValidation type="list" allowBlank="1" showInputMessage="1" showErrorMessage="1" promptTitle="TRATAMIENTO DEL RIESGO" prompt="Defina el tratamiento que se le dará al riesgo" sqref="AV51:AV53">
      <formula1>INDIRECT($AS$51)</formula1>
    </dataValidation>
    <dataValidation type="list" allowBlank="1" showInputMessage="1" showErrorMessage="1" promptTitle="TRATAMIENTO DEL RIESGO" prompt="Defina el tratamiento que se le dará al riesgo" sqref="AV54:AV56">
      <formula1>INDIRECT($AS$54)</formula1>
    </dataValidation>
    <dataValidation type="list" allowBlank="1" showInputMessage="1" showErrorMessage="1" promptTitle="TRATAMIENTO DEL RIESGO" prompt="Defina el tratamiento que se le dará al riesgo" sqref="AV57:AV59">
      <formula1>INDIRECT($AS$57)</formula1>
    </dataValidation>
    <dataValidation type="list" allowBlank="1" showInputMessage="1" showErrorMessage="1" promptTitle="TRATAMIENTO DEL RIESGO" prompt="Defina el tratamiento que se le dará al riesgo" sqref="AV60:AV62">
      <formula1>INDIRECT($AS$60)</formula1>
    </dataValidation>
    <dataValidation type="list" allowBlank="1" showInputMessage="1" showErrorMessage="1" promptTitle="TRATAMIENTO DEL RIESGO" prompt="Defina el tratamiento que se le dará al riesgo" sqref="AV63:AV65">
      <formula1>INDIRECT($AS$63)</formula1>
    </dataValidation>
    <dataValidation type="list" allowBlank="1" showInputMessage="1" showErrorMessage="1" promptTitle="TRATAMIENTO DEL RIESGO" prompt="Defina el tratamiento que se le dará al riesgo" sqref="AV66:AV68">
      <formula1>INDIRECT($AS$66)</formula1>
    </dataValidation>
    <dataValidation type="list" allowBlank="1" showInputMessage="1" showErrorMessage="1" promptTitle="TRATAMIENTO DEL RIESGO" prompt="Defina el tratamiento que se le dará al riesgo" sqref="AV69:AV71">
      <formula1>INDIRECT($AS$69)</formula1>
    </dataValidation>
    <dataValidation type="list" allowBlank="1" showInputMessage="1" showErrorMessage="1" errorTitle="DATO NO VALIDO" error="CELDA DE SELECCIÓN - NO CAMBIAR CONFIGURACIÓN" promptTitle="IMPACTO" prompt="Seleccione el nivel de impacto del riesgo" sqref="O45:O47">
      <formula1>INDIRECT($I$45)</formula1>
    </dataValidation>
    <dataValidation type="list" allowBlank="1" showInputMessage="1" showErrorMessage="1" prompt="Seleccione la CLASE de riesgo_x000a_" sqref="I12:I14 I81:I101">
      <formula1>CLASE_RIESGO</formula1>
    </dataValidation>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78 X12:Y12 X9:Y9 X15:Y15 X18:Y18 X21:Y21 X24:Y24 X27:Y27 X30:Y30 X33:Y33 X36:Y36 X39:Y39 X42:Y42 X45:Y45 X48:Y48 X51:Y51 X54:Y54 X57:Y57 X60:Y60 X63:Y63 X66 Y10:Y11 Y13:Y14 Y16:Y17 Y19:Y20 Y22:Y23 Y25:Y26 Y28:Y29 Y31:Y32 Y34:Y35 Y37:Y38 Y40:Y41 Y43:Y44 Y46:Y47 Y49:Y50 Y52:Y53 Y55:Y56 Y58:Y59 Y61:Y62 X72 X69 X75 X81 X84 X87 X90 X93 X96 X99 AB9:AD101 Y64:Y101 W9:W101 AI9:AI101"/>
    <dataValidation type="custom" allowBlank="1" showInputMessage="1" showErrorMessage="1" sqref="BA8">
      <formula1>"SI(P11=""No_existe"",5,EVAL_PERIODICIDAD)"</formula1>
    </dataValidation>
    <dataValidation allowBlank="1" showInputMessage="1" sqref="AA1048374:AA1048576 AF1048374:AF1048576 AF102:AF1048372 V1048374:V1048576 AF8 AA6 V1 AF6 AA1:AA4 AF1:AF4 V90:V1048372 V6:V86 AA8:AA1048372"/>
    <dataValidation type="list" allowBlank="1" showInputMessage="1" showErrorMessage="1" sqref="C9:C58 C60:C101">
      <formula1>INDIRECT($B9)</formula1>
    </dataValidation>
    <dataValidation type="list" allowBlank="1" showInputMessage="1" showErrorMessage="1" sqref="E9 E12:E15 E18:E58 E60:E101">
      <formula1>INDIRECT($C9)</formula1>
    </dataValidation>
    <dataValidation type="list" allowBlank="1" showInputMessage="1" showErrorMessage="1" promptTitle="TRATAMIENTO DEL RIESGO" prompt="Defina el tratamiento que se le dará al riesgo" sqref="AV75:AV80 AV87:AV89 AV91:AV95 AV98">
      <formula1>INDIRECT($AS$75)</formula1>
    </dataValidation>
    <dataValidation type="list" allowBlank="1" showInputMessage="1" showErrorMessage="1" promptTitle="TRATAMIENTO DEL RIESGO" prompt="Defina el tratamiento que se le dará al riesgo" sqref="AV81:AV86 AV90 AV96:AV97 AV99:AV101">
      <formula1>INDIRECT(#REF!)</formula1>
    </dataValidation>
    <dataValidation type="list" allowBlank="1" showInputMessage="1" showErrorMessage="1" errorTitle="DATO NO VALIDO" error="CELDA DE SELECCIÓN - NO CAMBIAR CONFIGURACIÓN" promptTitle="IMPACTO" prompt="Seleccione el nivel de impacto del riesgo" sqref="O72:O101">
      <formula1>INDIRECT($I$72)</formula1>
    </dataValidation>
    <dataValidation allowBlank="1" showInputMessage="1" showErrorMessage="1" errorTitle="DATO NO VALIDO" error="CELDA DE SELECCIÓN - NO CAMBIAR CONFIGURACIÓN" promptTitle="IMPACTO" prompt="Seleccione el nivel de impacto del riesgo" sqref="P9:P101"/>
    <dataValidation allowBlank="1" showInputMessage="1" showErrorMessage="1" errorTitle="DATO NO VALIDO" error="CELDA DE SELECCIÓN  - NO CAMBIAR CONFIGURACIÓN" promptTitle="PROBABILIDAD" prompt="Seleccione la probabilidad de ocurrencia del riesgo" sqref="N9:N101"/>
    <dataValidation type="list" allowBlank="1" showInputMessage="1" showErrorMessage="1" errorTitle="DATO NO VALIDO" error="CELDA DE SELECCIÓN  - NO CAMBIAR CONFIGURACIÓN" promptTitle="PROBABILIDAD" prompt="Seleccione la probabilidad de ocurrencia del riesgo" sqref="M9:M101">
      <formula1>PROBABILIDAD</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X9:AX101">
      <formula1>42736</formula1>
    </dataValidation>
    <dataValidation type="list" allowBlank="1" showInputMessage="1" showErrorMessage="1" errorTitle="DATO NO VÁLIDO" error="CELDA DE SELECCIÓN - NO CAMBIAR CONFIGURACIÓN" promptTitle="CONTROL" prompt="Defina el estado del control asociado al riesgo" sqref="R9:R101">
      <formula1>CONTROLES</formula1>
    </dataValidation>
    <dataValidation type="list" allowBlank="1" showInputMessage="1" showErrorMessage="1" errorTitle="DATO NO VÁLIDO" error="CELDA DE SELECCIÓN - NO CAMBIAR CONFIGURACIÓN" promptTitle="Estado del Control" prompt="Determine el estado del control" sqref="R9:R101">
      <formula1>CONTROLES</formula1>
    </dataValidation>
    <dataValidation allowBlank="1" showInputMessage="1" showErrorMessage="1" promptTitle="Periodicidad" prompt="Determine los intervalos en los cuales aplica el control._x000a__x000a_Si definio NO EXISTE EL CONTROL dejeesta celda en blanco" sqref="AM9:AN101"/>
    <dataValidation allowBlank="1" showInputMessage="1" showErrorMessage="1" promptTitle="Tipo de control" prompt="Defina que tipo de control es el que se aplica._x000a__x000a_Si definio NO EXISTE EL CONTROL dejeesta celda en blanco" sqref="AP9:AP101"/>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E9:AE101">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J9:AJ101">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K9:AK101">
      <formula1>PERIODICIDAD</formula1>
    </dataValidation>
    <dataValidation type="list" allowBlank="1" showInputMessage="1" showErrorMessage="1" promptTitle="Tipo de control" prompt="Defina que tipo de control es el que se aplica._x000a__x000a_Si definio NO EXISTE EL CONTROL deje esta celda en blanco" sqref="AO9:AO101">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L9:AL101"/>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9:Z101">
      <formula1>NIVEL_AUTOMAT</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G9:AG101"/>
    <dataValidation allowBlank="1" showErrorMessage="1" promptTitle="Tipo de control" prompt="Defina que tipo de control es el que se aplica._x000a__x000a_Si definio NO EXISTE EL CONTROL dejeesta celda en blanco" sqref="AQ9:AQ101"/>
    <dataValidation allowBlank="1" showInputMessage="1" promptTitle="Digitar su cargo" prompt="Digite:_x000a_Planta:  Nombre del cargo_x000a_Transitorio: Nombre de denominación_x000a_Contratista: Contrato - Orden de servicio_x000a__x000a_Si definió NO ASIGNADO, deje esta celda en blanco" sqref="AF9:AF101"/>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9:B101">
      <formula1>INDIRECT($A$1048366)</formula1>
    </dataValidation>
    <dataValidation type="list" allowBlank="1" showInputMessage="1" showErrorMessage="1" sqref="G91">
      <formula1>INDIRECT($D$12)</formula1>
    </dataValidation>
    <dataValidation type="list" allowBlank="1" showInputMessage="1" showErrorMessage="1" sqref="G93">
      <formula1>INDIRECT($D$14)</formula1>
    </dataValidation>
    <dataValidation type="list" allowBlank="1" showInputMessage="1" showErrorMessage="1" prompt="De acuerdo al tipo factor seleccionado (interno o externo) seleccione el factor específico" sqref="G90">
      <formula1>INDIRECT($D$11)</formula1>
    </dataValidation>
    <dataValidation type="list" allowBlank="1" showInputMessage="1" showErrorMessage="1" prompt="Seleccione el tipo de Factor establecido en el contexto" sqref="F90">
      <formula1>FACTOR</formula1>
    </dataValidation>
    <dataValidation type="list" allowBlank="1" showInputMessage="1" showErrorMessage="1" sqref="G92">
      <formula1>INDIRECT($D$13)</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T100"/>
  <sheetViews>
    <sheetView zoomScale="66" zoomScaleNormal="66" zoomScaleSheetLayoutView="130" workbookViewId="0">
      <pane xSplit="4" ySplit="7" topLeftCell="E8" activePane="bottomRight" state="frozen"/>
      <selection pane="topRight" activeCell="D1" sqref="D1"/>
      <selection pane="bottomLeft" activeCell="A9" sqref="A9"/>
      <selection pane="bottomRight" activeCell="K80" sqref="K80:M82"/>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0.7109375" style="4" customWidth="1"/>
    <col min="5" max="5" width="32.42578125" style="4" customWidth="1"/>
    <col min="6" max="6" width="36.28515625" style="4" customWidth="1"/>
    <col min="7" max="7" width="30"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202" s="5" customFormat="1" ht="19.5" customHeight="1" x14ac:dyDescent="0.2">
      <c r="A1" s="82"/>
      <c r="B1" s="83"/>
      <c r="C1" s="83"/>
      <c r="D1" s="80"/>
      <c r="E1" s="80"/>
      <c r="F1" s="80"/>
      <c r="G1" s="80"/>
      <c r="H1" s="80"/>
      <c r="I1" s="80"/>
      <c r="J1" s="80"/>
      <c r="K1" s="80"/>
      <c r="L1" s="80"/>
      <c r="M1" s="80"/>
      <c r="N1" s="84"/>
      <c r="O1" s="84"/>
      <c r="P1" s="84"/>
      <c r="Q1" s="202" t="s">
        <v>60</v>
      </c>
      <c r="R1" s="218" t="s">
        <v>458</v>
      </c>
    </row>
    <row r="2" spans="1:202" s="5" customFormat="1" ht="18.75" customHeight="1" x14ac:dyDescent="0.2">
      <c r="A2" s="85"/>
      <c r="B2" s="99"/>
      <c r="C2" s="99"/>
      <c r="D2" s="396" t="s">
        <v>62</v>
      </c>
      <c r="E2" s="396"/>
      <c r="F2" s="396"/>
      <c r="G2" s="396"/>
      <c r="H2" s="396"/>
      <c r="I2" s="396"/>
      <c r="J2" s="396"/>
      <c r="K2" s="396"/>
      <c r="L2" s="396"/>
      <c r="M2" s="396"/>
      <c r="N2" s="24"/>
      <c r="O2" s="24"/>
      <c r="P2" s="24"/>
      <c r="Q2" s="203" t="s">
        <v>446</v>
      </c>
      <c r="R2" s="219">
        <v>2</v>
      </c>
    </row>
    <row r="3" spans="1:202" s="5" customFormat="1" ht="23.25" customHeight="1" x14ac:dyDescent="0.2">
      <c r="A3" s="85"/>
      <c r="B3" s="99"/>
      <c r="C3" s="99"/>
      <c r="D3" s="396" t="s">
        <v>453</v>
      </c>
      <c r="E3" s="396"/>
      <c r="F3" s="396"/>
      <c r="G3" s="396"/>
      <c r="H3" s="396"/>
      <c r="I3" s="396"/>
      <c r="J3" s="396"/>
      <c r="K3" s="396"/>
      <c r="L3" s="396"/>
      <c r="M3" s="396"/>
      <c r="N3" s="24"/>
      <c r="O3" s="24"/>
      <c r="P3" s="24"/>
      <c r="Q3" s="203" t="s">
        <v>447</v>
      </c>
      <c r="R3" s="204">
        <v>43950</v>
      </c>
    </row>
    <row r="4" spans="1:202" s="99" customFormat="1" ht="23.25" customHeight="1" thickBot="1" x14ac:dyDescent="0.25">
      <c r="A4" s="85"/>
      <c r="D4" s="244"/>
      <c r="E4" s="244"/>
      <c r="F4" s="244"/>
      <c r="G4" s="244"/>
      <c r="H4" s="244"/>
      <c r="I4" s="244"/>
      <c r="J4" s="244"/>
      <c r="K4" s="244"/>
      <c r="L4" s="244"/>
      <c r="M4" s="244"/>
      <c r="N4" s="24"/>
      <c r="O4" s="24"/>
      <c r="P4" s="24"/>
      <c r="Q4" s="248" t="s">
        <v>448</v>
      </c>
      <c r="R4" s="249" t="s">
        <v>483</v>
      </c>
    </row>
    <row r="5" spans="1:202" s="247" customFormat="1" ht="13.5" customHeight="1" thickBot="1" x14ac:dyDescent="0.25">
      <c r="A5" s="437"/>
      <c r="B5" s="438"/>
      <c r="C5" s="438"/>
      <c r="D5" s="438"/>
      <c r="E5" s="438"/>
      <c r="F5" s="438"/>
      <c r="G5" s="438"/>
      <c r="H5" s="438"/>
      <c r="I5" s="438"/>
      <c r="J5" s="438"/>
      <c r="K5" s="438"/>
      <c r="L5" s="438"/>
      <c r="M5" s="438"/>
      <c r="N5" s="438"/>
      <c r="O5" s="438"/>
      <c r="P5" s="438"/>
      <c r="Q5" s="438"/>
      <c r="R5" s="439"/>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c r="FL5" s="245"/>
      <c r="FM5" s="245"/>
      <c r="FN5" s="245"/>
      <c r="FO5" s="245"/>
      <c r="FP5" s="245"/>
      <c r="FQ5" s="245"/>
      <c r="FR5" s="245"/>
      <c r="FS5" s="245"/>
      <c r="FT5" s="245"/>
      <c r="FU5" s="245"/>
      <c r="FV5" s="245"/>
      <c r="FW5" s="245"/>
      <c r="FX5" s="245"/>
      <c r="FY5" s="245"/>
      <c r="FZ5" s="245"/>
      <c r="GA5" s="245"/>
      <c r="GB5" s="245"/>
      <c r="GC5" s="245"/>
      <c r="GD5" s="245"/>
      <c r="GE5" s="245"/>
      <c r="GF5" s="245"/>
      <c r="GG5" s="245"/>
      <c r="GH5" s="245"/>
      <c r="GI5" s="245"/>
      <c r="GJ5" s="245"/>
      <c r="GK5" s="245"/>
      <c r="GL5" s="245"/>
      <c r="GM5" s="245"/>
      <c r="GN5" s="245"/>
      <c r="GO5" s="245"/>
      <c r="GP5" s="245"/>
      <c r="GQ5" s="245"/>
      <c r="GR5" s="245"/>
      <c r="GS5" s="245"/>
      <c r="GT5" s="245"/>
    </row>
    <row r="6" spans="1:202" s="5" customFormat="1" ht="32.25" customHeight="1" x14ac:dyDescent="0.2">
      <c r="A6" s="436" t="s">
        <v>51</v>
      </c>
      <c r="B6" s="220"/>
      <c r="C6" s="442" t="s">
        <v>69</v>
      </c>
      <c r="D6" s="443"/>
      <c r="E6" s="443"/>
      <c r="F6" s="443"/>
      <c r="G6" s="444"/>
      <c r="H6" s="426" t="s">
        <v>67</v>
      </c>
      <c r="I6" s="426" t="s">
        <v>2</v>
      </c>
      <c r="J6" s="426" t="s">
        <v>89</v>
      </c>
      <c r="K6" s="426" t="s">
        <v>7</v>
      </c>
      <c r="L6" s="426"/>
      <c r="M6" s="426"/>
      <c r="N6" s="426" t="s">
        <v>3</v>
      </c>
      <c r="O6" s="426" t="s">
        <v>8</v>
      </c>
      <c r="P6" s="426"/>
      <c r="Q6" s="426"/>
      <c r="R6" s="440" t="s">
        <v>3</v>
      </c>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row>
    <row r="7" spans="1:202" s="1" customFormat="1" ht="45" customHeight="1" x14ac:dyDescent="0.2">
      <c r="A7" s="406"/>
      <c r="B7" s="281" t="s">
        <v>472</v>
      </c>
      <c r="C7" s="281" t="s">
        <v>65</v>
      </c>
      <c r="D7" s="281" t="s">
        <v>4</v>
      </c>
      <c r="E7" s="281" t="s">
        <v>0</v>
      </c>
      <c r="F7" s="281" t="s">
        <v>52</v>
      </c>
      <c r="G7" s="281" t="s">
        <v>1</v>
      </c>
      <c r="H7" s="401"/>
      <c r="I7" s="401"/>
      <c r="J7" s="401"/>
      <c r="K7" s="401"/>
      <c r="L7" s="401"/>
      <c r="M7" s="401"/>
      <c r="N7" s="401"/>
      <c r="O7" s="401"/>
      <c r="P7" s="401"/>
      <c r="Q7" s="401"/>
      <c r="R7" s="441"/>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row>
    <row r="8" spans="1:202" s="2" customFormat="1" ht="62.45" customHeight="1" x14ac:dyDescent="0.2">
      <c r="A8" s="366">
        <v>1</v>
      </c>
      <c r="B8" s="364" t="str">
        <f>'01-Mapa de riesgo-UO'!C9</f>
        <v>ADMINISTRACIÓN_INSTITUCIONAL</v>
      </c>
      <c r="C8" s="382" t="str">
        <f>'01-Mapa de riesgo-UO'!I9</f>
        <v>Tecnológico</v>
      </c>
      <c r="D8" s="382" t="str">
        <f>'01-Mapa de riesgo-UO'!J9</f>
        <v>Imposibilidad  para acceder a los sistemas de información que esten alojados en los servidores del campus universitario</v>
      </c>
      <c r="E8" s="382" t="str">
        <f>'01-Mapa de riesgo-UO'!K9</f>
        <v>No. acceso fuera del campus universitario a los servicios de internet que ofrece la Universidad
No disponibilidad de las aplicaciones institucionales  afectado el acceso a las aplicaciones que estén instaladas en dicho servidor</v>
      </c>
      <c r="F8" s="77" t="str">
        <f>'01-Mapa de riesgo-UO'!H9</f>
        <v xml:space="preserve">Fallas en el sistema eléctrico
Fallas en los equipos de conectividad o en el sistema de control ambiental  </v>
      </c>
      <c r="G8" s="382" t="str">
        <f>'01-Mapa de riesgo-UO'!L9</f>
        <v xml:space="preserve">Incomunicación de la Universidad  a través de internet
Retrasos en los procesos académicos y administrativos ofrecidos a través de los servicios web
Pérdida de imagen
Falla en la prestación del servicio, paralisis de los servicios, retrasos en las actividades propias de las dependencias, mala imagen. </v>
      </c>
      <c r="H8" s="434" t="str">
        <f>'01-Mapa de riesgo-UO'!AS9</f>
        <v>LEVE</v>
      </c>
      <c r="I8" s="277" t="str">
        <f>'01-Mapa de riesgo-UO'!AV9</f>
        <v>ASUMIR</v>
      </c>
      <c r="J8" s="364" t="str">
        <f t="shared" ref="J8" si="0">IF(H8="GRAVE","Debe formularse",IF(H8="MODERADO", "Si el proceso lo requiere","NO"))</f>
        <v>NO</v>
      </c>
      <c r="K8" s="374"/>
      <c r="L8" s="374"/>
      <c r="M8" s="374"/>
      <c r="N8" s="374"/>
      <c r="O8" s="374"/>
      <c r="P8" s="374"/>
      <c r="Q8" s="374"/>
      <c r="R8" s="374"/>
    </row>
    <row r="9" spans="1:202" s="2" customFormat="1" ht="62.45" customHeight="1" x14ac:dyDescent="0.2">
      <c r="A9" s="366"/>
      <c r="B9" s="364"/>
      <c r="C9" s="382"/>
      <c r="D9" s="382"/>
      <c r="E9" s="382"/>
      <c r="F9" s="77" t="str">
        <f>'01-Mapa de riesgo-UO'!H10</f>
        <v>Tareas que se ejecutan cada 5 minutos para verificar los servicios que esten en funcionamiento.</v>
      </c>
      <c r="G9" s="382"/>
      <c r="H9" s="434"/>
      <c r="I9" s="277" t="str">
        <f>'01-Mapa de riesgo-UO'!AV10</f>
        <v>ASUMIR</v>
      </c>
      <c r="J9" s="364"/>
      <c r="K9" s="374"/>
      <c r="L9" s="374"/>
      <c r="M9" s="374"/>
      <c r="N9" s="374"/>
      <c r="O9" s="374"/>
      <c r="P9" s="374"/>
      <c r="Q9" s="374"/>
      <c r="R9" s="374"/>
    </row>
    <row r="10" spans="1:202" s="2" customFormat="1" ht="91.9" customHeight="1" x14ac:dyDescent="0.2">
      <c r="A10" s="366"/>
      <c r="B10" s="364"/>
      <c r="C10" s="382"/>
      <c r="D10" s="382"/>
      <c r="E10" s="382"/>
      <c r="F10" s="77" t="str">
        <f>'01-Mapa de riesgo-UO'!H11</f>
        <v>Daño físico en algunos de los servidores que alojan las aplicaciones institucionales</v>
      </c>
      <c r="G10" s="382"/>
      <c r="H10" s="434"/>
      <c r="I10" s="277" t="str">
        <f>'01-Mapa de riesgo-UO'!AV11</f>
        <v>ASUMIR</v>
      </c>
      <c r="J10" s="364"/>
      <c r="K10" s="374"/>
      <c r="L10" s="374"/>
      <c r="M10" s="374"/>
      <c r="N10" s="374"/>
      <c r="O10" s="374"/>
      <c r="P10" s="374"/>
      <c r="Q10" s="374"/>
      <c r="R10" s="374"/>
    </row>
    <row r="11" spans="1:202" s="2" customFormat="1" ht="62.45" customHeight="1" x14ac:dyDescent="0.2">
      <c r="A11" s="366">
        <v>2</v>
      </c>
      <c r="B11" s="364" t="str">
        <f>'01-Mapa de riesgo-UO'!C12</f>
        <v>ADMINISTRACIÓN_INSTITUCIONAL</v>
      </c>
      <c r="C11" s="382" t="str">
        <f>'01-Mapa de riesgo-UO'!I12</f>
        <v>Tecnológico</v>
      </c>
      <c r="D11" s="382" t="str">
        <f>'01-Mapa de riesgo-UO'!J12</f>
        <v>Intrusión a equipos y servicios de red</v>
      </c>
      <c r="E11" s="382" t="str">
        <f>'01-Mapa de riesgo-UO'!K12</f>
        <v>Acceso no autorizado a servidores,  servicios y equipos de conectividad bajo la gestión de la Administración de la Red.</v>
      </c>
      <c r="F11" s="77" t="str">
        <f>'01-Mapa de riesgo-UO'!H12</f>
        <v>Vulnerabilidades en sistemas operativos y servicios desarrollados por terceros</v>
      </c>
      <c r="G11" s="382" t="str">
        <f>'01-Mapa de riesgo-UO'!L12</f>
        <v>Cambio de configuraciones que afecten el buen funcionamiento de equipos y servicios.
Robo, sabotaje o cambios de información.</v>
      </c>
      <c r="H11" s="434" t="str">
        <f>'01-Mapa de riesgo-UO'!AS12</f>
        <v>LEVE</v>
      </c>
      <c r="I11" s="277" t="str">
        <f>'01-Mapa de riesgo-UO'!AV12</f>
        <v>ASUMIR</v>
      </c>
      <c r="J11" s="364" t="str">
        <f t="shared" ref="J11:J20" si="1">IF(H11="GRAVE","Debe formularse",IF(H11="MODERADO", "Si el proceso lo requiere","NO"))</f>
        <v>NO</v>
      </c>
      <c r="K11" s="374"/>
      <c r="L11" s="374"/>
      <c r="M11" s="374"/>
      <c r="N11" s="374"/>
      <c r="O11" s="374"/>
      <c r="P11" s="374"/>
      <c r="Q11" s="374"/>
      <c r="R11" s="374"/>
    </row>
    <row r="12" spans="1:202" s="2" customFormat="1" ht="87.6" customHeight="1" x14ac:dyDescent="0.2">
      <c r="A12" s="366"/>
      <c r="B12" s="364"/>
      <c r="C12" s="382"/>
      <c r="D12" s="382"/>
      <c r="E12" s="382"/>
      <c r="F12" s="77" t="str">
        <f>'01-Mapa de riesgo-UO'!H13</f>
        <v>Falta de equipos adecuados para la seguridad en la red. Se debe cumplir con las directrices de control de acceso a la red de datos aprobada por el CSU.</v>
      </c>
      <c r="G12" s="382"/>
      <c r="H12" s="434"/>
      <c r="I12" s="277" t="str">
        <f>'01-Mapa de riesgo-UO'!AV13</f>
        <v>ASUMIR</v>
      </c>
      <c r="J12" s="364"/>
      <c r="K12" s="374"/>
      <c r="L12" s="374"/>
      <c r="M12" s="374"/>
      <c r="N12" s="374"/>
      <c r="O12" s="374"/>
      <c r="P12" s="374"/>
      <c r="Q12" s="374"/>
      <c r="R12" s="374"/>
    </row>
    <row r="13" spans="1:202" s="2" customFormat="1" ht="62.45" customHeight="1" x14ac:dyDescent="0.2">
      <c r="A13" s="366"/>
      <c r="B13" s="364"/>
      <c r="C13" s="382"/>
      <c r="D13" s="382"/>
      <c r="E13" s="382"/>
      <c r="F13" s="77" t="str">
        <f>'01-Mapa de riesgo-UO'!H14</f>
        <v>Contraseñas y usuarios por defecto, Contraseñas débiles.
Errores en configuraciones.
Uso de protocolos inseguros.</v>
      </c>
      <c r="G13" s="382"/>
      <c r="H13" s="434"/>
      <c r="I13" s="277" t="str">
        <f>'01-Mapa de riesgo-UO'!AV14</f>
        <v>ASUMIR</v>
      </c>
      <c r="J13" s="364"/>
      <c r="K13" s="374"/>
      <c r="L13" s="374"/>
      <c r="M13" s="374"/>
      <c r="N13" s="374"/>
      <c r="O13" s="374"/>
      <c r="P13" s="374"/>
      <c r="Q13" s="374"/>
      <c r="R13" s="374"/>
    </row>
    <row r="14" spans="1:202" s="2" customFormat="1" ht="62.45" customHeight="1" x14ac:dyDescent="0.2">
      <c r="A14" s="366">
        <v>3</v>
      </c>
      <c r="B14" s="275" t="str">
        <f>'01-Mapa de riesgo-UO'!C15</f>
        <v>ADMINISTRACIÓN_INSTITUCIONAL</v>
      </c>
      <c r="C14" s="382" t="str">
        <f>'01-Mapa de riesgo-UO'!I15</f>
        <v>Cumplimiento</v>
      </c>
      <c r="D14" s="382" t="str">
        <f>'01-Mapa de riesgo-UO'!J15</f>
        <v xml:space="preserve">Vencimiento de los términos establecidos en la Ley para dar respuesta oportuna a requerimientos judiciales, administrativos o de los entes de control. </v>
      </c>
      <c r="E14" s="382" t="str">
        <f>'01-Mapa de riesgo-UO'!K15</f>
        <v>No dar respuesta oportuna a los requerimientos judiciales y/o administrativos,de los cuales tiene conocimiento la Oficina Jurídica.</v>
      </c>
      <c r="F14" s="77" t="str">
        <f>'01-Mapa de riesgo-UO'!H15</f>
        <v>Falta de seguimiento a las actuaciones procesales judiciales y/o Administrativas.</v>
      </c>
      <c r="G14" s="382" t="str">
        <f>'01-Mapa de riesgo-UO'!L15</f>
        <v>Apertura de procesos disciplinarios.
Investigaciones administrativa.
Investigaciones Fiscales.
Investigaciones Penales
Sanciones y/o multas impuestas a la institución o a sus funcionarios.</v>
      </c>
      <c r="H14" s="434" t="str">
        <f>'01-Mapa de riesgo-UO'!AS15</f>
        <v>LEVE</v>
      </c>
      <c r="I14" s="277" t="str">
        <f>'01-Mapa de riesgo-UO'!AV15</f>
        <v>ASUMIR</v>
      </c>
      <c r="J14" s="364" t="str">
        <f t="shared" si="1"/>
        <v>NO</v>
      </c>
      <c r="K14" s="374"/>
      <c r="L14" s="374"/>
      <c r="M14" s="374"/>
      <c r="N14" s="374"/>
      <c r="O14" s="374"/>
      <c r="P14" s="374"/>
      <c r="Q14" s="374"/>
      <c r="R14" s="374"/>
    </row>
    <row r="15" spans="1:202" s="2" customFormat="1" ht="93.6" customHeight="1" x14ac:dyDescent="0.2">
      <c r="A15" s="366"/>
      <c r="B15" s="275" t="str">
        <f>'01-Mapa de riesgo-UO'!C16</f>
        <v>ADMINISTRACIÓN_INSTITUCIONAL</v>
      </c>
      <c r="C15" s="382"/>
      <c r="D15" s="382"/>
      <c r="E15" s="382"/>
      <c r="F15" s="77" t="str">
        <f>'01-Mapa de riesgo-UO'!H16</f>
        <v>Incumplimiento de las dependencias académicas o administrativas en la entrega de información para atender un requerimiento</v>
      </c>
      <c r="G15" s="382"/>
      <c r="H15" s="434"/>
      <c r="I15" s="277" t="str">
        <f>'01-Mapa de riesgo-UO'!AV16</f>
        <v>ASUMIR</v>
      </c>
      <c r="J15" s="364"/>
      <c r="K15" s="374"/>
      <c r="L15" s="374"/>
      <c r="M15" s="374"/>
      <c r="N15" s="374"/>
      <c r="O15" s="374"/>
      <c r="P15" s="374"/>
      <c r="Q15" s="374"/>
      <c r="R15" s="374"/>
    </row>
    <row r="16" spans="1:202" ht="62.45" customHeight="1" x14ac:dyDescent="0.2">
      <c r="A16" s="366"/>
      <c r="B16" s="275" t="str">
        <f>'01-Mapa de riesgo-UO'!C17</f>
        <v>CONTROL_SEGUIMIENTO</v>
      </c>
      <c r="C16" s="382"/>
      <c r="D16" s="382"/>
      <c r="E16" s="382"/>
      <c r="F16" s="77" t="str">
        <f>'01-Mapa de riesgo-UO'!H17</f>
        <v>Cambio en la normatividad y procedimiento de reporte.</v>
      </c>
      <c r="G16" s="382"/>
      <c r="H16" s="434"/>
      <c r="I16" s="277" t="str">
        <f>'01-Mapa de riesgo-UO'!AV17</f>
        <v>ASUMIR</v>
      </c>
      <c r="J16" s="364"/>
      <c r="K16" s="374"/>
      <c r="L16" s="374"/>
      <c r="M16" s="374"/>
      <c r="N16" s="374"/>
      <c r="O16" s="374"/>
      <c r="P16" s="374"/>
      <c r="Q16" s="374"/>
      <c r="R16" s="374"/>
    </row>
    <row r="17" spans="1:18" ht="62.45" customHeight="1" x14ac:dyDescent="0.2">
      <c r="A17" s="366">
        <v>4</v>
      </c>
      <c r="B17" s="364" t="str">
        <f>'01-Mapa de riesgo-UO'!C18</f>
        <v>ADMINISTRACIÓN_INSTITUCIONAL</v>
      </c>
      <c r="C17" s="382" t="str">
        <f>'01-Mapa de riesgo-UO'!I18</f>
        <v>Operacional</v>
      </c>
      <c r="D17" s="382" t="str">
        <f>'01-Mapa de riesgo-UO'!J18</f>
        <v>Incumplimiento en los plazos establecidos para gestionar las necesidades de tipo contractual de las dependencias</v>
      </c>
      <c r="E17" s="382" t="str">
        <f>'01-Mapa de riesgo-UO'!K18</f>
        <v>Demora en la atención de los requerimientos de tipo contractual (perfeccionamiento y legalización, modificaciones, actas de ejecución, terminacion y liquidacion del contratos) de las dependencias academicas y administrativas</v>
      </c>
      <c r="F17" s="77" t="str">
        <f>'01-Mapa de riesgo-UO'!H18</f>
        <v>El Software de contratación no se ha implementado</v>
      </c>
      <c r="G17" s="382" t="str">
        <f>'01-Mapa de riesgo-UO'!L18</f>
        <v>Vencimiento de terminos legales de la gestión contractual
Incumplimiento de la prestacion de servicios de la Universidad
Demoras en la realización actividades de las dependencias de la Universidad</v>
      </c>
      <c r="H17" s="434" t="str">
        <f>'01-Mapa de riesgo-UO'!AS18</f>
        <v>MODERADO</v>
      </c>
      <c r="I17" s="277" t="str">
        <f>'01-Mapa de riesgo-UO'!AV18</f>
        <v>COMPARTIR</v>
      </c>
      <c r="J17" s="364" t="str">
        <f t="shared" si="1"/>
        <v>Si el proceso lo requiere</v>
      </c>
      <c r="K17" s="374"/>
      <c r="L17" s="374"/>
      <c r="M17" s="374"/>
      <c r="N17" s="374"/>
      <c r="O17" s="374"/>
      <c r="P17" s="374"/>
      <c r="Q17" s="374"/>
      <c r="R17" s="374"/>
    </row>
    <row r="18" spans="1:18" ht="62.45" customHeight="1" x14ac:dyDescent="0.2">
      <c r="A18" s="366"/>
      <c r="B18" s="364"/>
      <c r="C18" s="382"/>
      <c r="D18" s="382"/>
      <c r="E18" s="382"/>
      <c r="F18" s="77" t="str">
        <f>'01-Mapa de riesgo-UO'!H19</f>
        <v>Los procedimientos relacionados con la Gestión Contractual se llevan a cabo de forma manual</v>
      </c>
      <c r="G18" s="382"/>
      <c r="H18" s="434"/>
      <c r="I18" s="277" t="str">
        <f>'01-Mapa de riesgo-UO'!AV19</f>
        <v>COMPARTIR</v>
      </c>
      <c r="J18" s="364"/>
      <c r="K18" s="374"/>
      <c r="L18" s="374"/>
      <c r="M18" s="374"/>
      <c r="N18" s="374"/>
      <c r="O18" s="374"/>
      <c r="P18" s="374"/>
      <c r="Q18" s="374"/>
      <c r="R18" s="374"/>
    </row>
    <row r="19" spans="1:18" ht="62.45" customHeight="1" x14ac:dyDescent="0.2">
      <c r="A19" s="366"/>
      <c r="B19" s="364"/>
      <c r="C19" s="382"/>
      <c r="D19" s="382"/>
      <c r="E19" s="382"/>
      <c r="F19" s="77">
        <f>'01-Mapa de riesgo-UO'!H20</f>
        <v>0</v>
      </c>
      <c r="G19" s="382"/>
      <c r="H19" s="434"/>
      <c r="I19" s="277">
        <f>'01-Mapa de riesgo-UO'!AV20</f>
        <v>0</v>
      </c>
      <c r="J19" s="364"/>
      <c r="K19" s="374"/>
      <c r="L19" s="374"/>
      <c r="M19" s="374"/>
      <c r="N19" s="374"/>
      <c r="O19" s="374"/>
      <c r="P19" s="374"/>
      <c r="Q19" s="374"/>
      <c r="R19" s="374"/>
    </row>
    <row r="20" spans="1:18" ht="62.45" customHeight="1" x14ac:dyDescent="0.2">
      <c r="A20" s="366">
        <v>5</v>
      </c>
      <c r="B20" s="364" t="str">
        <f>'01-Mapa de riesgo-UO'!C21</f>
        <v>ASEGURAMIENTO_DE_LA_CALIDAD_INSTITUCIONAL</v>
      </c>
      <c r="C20" s="382" t="str">
        <f>'01-Mapa de riesgo-UO'!I21</f>
        <v>Corrupción</v>
      </c>
      <c r="D20" s="382" t="str">
        <f>'01-Mapa de riesgo-UO'!J21</f>
        <v>Entrega de información institucional a personas no autorizadas para uso indebido.</v>
      </c>
      <c r="E20" s="382" t="str">
        <f>'01-Mapa de riesgo-UO'!K21</f>
        <v>Permitir el uso de información sensible para la institución como contraseñas, instructivos, procedimientos o bases de datos a personas no autorizadas</v>
      </c>
      <c r="F20" s="77" t="str">
        <f>'01-Mapa de riesgo-UO'!H21</f>
        <v>Falta de ética profesional</v>
      </c>
      <c r="G20" s="382" t="str">
        <f>'01-Mapa de riesgo-UO'!L21</f>
        <v>Pérdida de la confidencialidad de la información.
Pérdida de la vinculación laboral por incumplimiento de la claúsula de confidencialidad del contrato.</v>
      </c>
      <c r="H20" s="434" t="str">
        <f>'01-Mapa de riesgo-UO'!AS21</f>
        <v>LEVE</v>
      </c>
      <c r="I20" s="277" t="str">
        <f>'01-Mapa de riesgo-UO'!AV21</f>
        <v>ASUMIR</v>
      </c>
      <c r="J20" s="364" t="str">
        <f t="shared" si="1"/>
        <v>NO</v>
      </c>
      <c r="K20" s="374"/>
      <c r="L20" s="374"/>
      <c r="M20" s="374"/>
      <c r="N20" s="374"/>
      <c r="O20" s="374"/>
      <c r="P20" s="374"/>
      <c r="Q20" s="374"/>
      <c r="R20" s="374"/>
    </row>
    <row r="21" spans="1:18" ht="62.45" customHeight="1" x14ac:dyDescent="0.2">
      <c r="A21" s="366"/>
      <c r="B21" s="364"/>
      <c r="C21" s="382"/>
      <c r="D21" s="382"/>
      <c r="E21" s="382"/>
      <c r="F21" s="77">
        <f>'01-Mapa de riesgo-UO'!H22</f>
        <v>0</v>
      </c>
      <c r="G21" s="382"/>
      <c r="H21" s="434"/>
      <c r="I21" s="277" t="str">
        <f>'01-Mapa de riesgo-UO'!AV22</f>
        <v>ASUMIR</v>
      </c>
      <c r="J21" s="364"/>
      <c r="K21" s="374"/>
      <c r="L21" s="374"/>
      <c r="M21" s="374"/>
      <c r="N21" s="374"/>
      <c r="O21" s="374"/>
      <c r="P21" s="374"/>
      <c r="Q21" s="374"/>
      <c r="R21" s="374"/>
    </row>
    <row r="22" spans="1:18" ht="62.45" customHeight="1" x14ac:dyDescent="0.2">
      <c r="A22" s="366"/>
      <c r="B22" s="364"/>
      <c r="C22" s="382"/>
      <c r="D22" s="382"/>
      <c r="E22" s="382"/>
      <c r="F22" s="77">
        <f>'01-Mapa de riesgo-UO'!H23</f>
        <v>0</v>
      </c>
      <c r="G22" s="382"/>
      <c r="H22" s="434"/>
      <c r="I22" s="277">
        <f>'01-Mapa de riesgo-UO'!AV23</f>
        <v>0</v>
      </c>
      <c r="J22" s="364"/>
      <c r="K22" s="374"/>
      <c r="L22" s="374"/>
      <c r="M22" s="374"/>
      <c r="N22" s="374"/>
      <c r="O22" s="374"/>
      <c r="P22" s="374"/>
      <c r="Q22" s="374"/>
      <c r="R22" s="374"/>
    </row>
    <row r="23" spans="1:18" ht="62.45" customHeight="1" x14ac:dyDescent="0.2">
      <c r="A23" s="366">
        <v>6</v>
      </c>
      <c r="B23" s="364" t="str">
        <f>'01-Mapa de riesgo-UO'!C24</f>
        <v>DOCENCIA</v>
      </c>
      <c r="C23" s="382" t="str">
        <f>'01-Mapa de riesgo-UO'!I24</f>
        <v>Cumplimiento</v>
      </c>
      <c r="D23" s="382" t="str">
        <f>'01-Mapa de riesgo-UO'!J24</f>
        <v>Alteración del Calendario Académico</v>
      </c>
      <c r="E23" s="382" t="str">
        <f>'01-Mapa de riesgo-UO'!K24</f>
        <v>Modificación de la programación de las actividades definidas en el calendario académico</v>
      </c>
      <c r="F23" s="77" t="str">
        <f>'01-Mapa de riesgo-UO'!H24</f>
        <v>Decisiones del Consejo Académico</v>
      </c>
      <c r="G23" s="382" t="str">
        <f>'01-Mapa de riesgo-UO'!L24</f>
        <v>Cruce de procedimientos académicos y administrativos
Extensión de contratos de trabajo
Insatisfacción de estudiantes y padres de familia, reflejado en el aumento de PQRS</v>
      </c>
      <c r="H23" s="434" t="str">
        <f>'01-Mapa de riesgo-UO'!AS24</f>
        <v>MODERADO</v>
      </c>
      <c r="I23" s="277" t="str">
        <f>'01-Mapa de riesgo-UO'!AV24</f>
        <v>COMPARTIR</v>
      </c>
      <c r="J23" s="364" t="str">
        <f t="shared" ref="J23" si="2">IF(H23="GRAVE","Debe formularse",IF(H23="MODERADO", "Si el proceso lo requiere","NO"))</f>
        <v>Si el proceso lo requiere</v>
      </c>
      <c r="K23" s="374"/>
      <c r="L23" s="374"/>
      <c r="M23" s="374"/>
      <c r="N23" s="374"/>
      <c r="O23" s="374"/>
      <c r="P23" s="374"/>
      <c r="Q23" s="374"/>
      <c r="R23" s="374"/>
    </row>
    <row r="24" spans="1:18" ht="62.45" customHeight="1" x14ac:dyDescent="0.2">
      <c r="A24" s="366"/>
      <c r="B24" s="364"/>
      <c r="C24" s="382"/>
      <c r="D24" s="382"/>
      <c r="E24" s="382"/>
      <c r="F24" s="77" t="str">
        <f>'01-Mapa de riesgo-UO'!H25</f>
        <v>Solicitudes de entidades gubernamentales</v>
      </c>
      <c r="G24" s="382"/>
      <c r="H24" s="434"/>
      <c r="I24" s="277">
        <f>'01-Mapa de riesgo-UO'!AV25</f>
        <v>0</v>
      </c>
      <c r="J24" s="364"/>
      <c r="K24" s="374"/>
      <c r="L24" s="374"/>
      <c r="M24" s="374"/>
      <c r="N24" s="374"/>
      <c r="O24" s="374"/>
      <c r="P24" s="374"/>
      <c r="Q24" s="374"/>
      <c r="R24" s="374"/>
    </row>
    <row r="25" spans="1:18" ht="62.45" customHeight="1" x14ac:dyDescent="0.2">
      <c r="A25" s="366"/>
      <c r="B25" s="364"/>
      <c r="C25" s="382"/>
      <c r="D25" s="382"/>
      <c r="E25" s="382"/>
      <c r="F25" s="77">
        <f>'01-Mapa de riesgo-UO'!H26</f>
        <v>0</v>
      </c>
      <c r="G25" s="382"/>
      <c r="H25" s="434"/>
      <c r="I25" s="277">
        <f>'01-Mapa de riesgo-UO'!AV26</f>
        <v>0</v>
      </c>
      <c r="J25" s="364"/>
      <c r="K25" s="374"/>
      <c r="L25" s="374"/>
      <c r="M25" s="374"/>
      <c r="N25" s="374"/>
      <c r="O25" s="374"/>
      <c r="P25" s="374"/>
      <c r="Q25" s="374"/>
      <c r="R25" s="374"/>
    </row>
    <row r="26" spans="1:18" ht="62.45" customHeight="1" x14ac:dyDescent="0.2">
      <c r="A26" s="366">
        <v>7</v>
      </c>
      <c r="B26" s="364" t="str">
        <f>'01-Mapa de riesgo-UO'!C27</f>
        <v>CONTROL_SEGUIMIENTO</v>
      </c>
      <c r="C26" s="382" t="str">
        <f>'01-Mapa de riesgo-UO'!I27</f>
        <v>Corrupción</v>
      </c>
      <c r="D26" s="382" t="str">
        <f>'01-Mapa de riesgo-UO'!J27</f>
        <v>Favorecimiento en informes de auditoria o evaluación por intereses personales</v>
      </c>
      <c r="E26" s="382" t="str">
        <f>'01-Mapa de riesgo-UO'!K27</f>
        <v>Manipulación de informes de control interno, a través de la omisión de posibles actos de corrupción o irregularidades administrativas</v>
      </c>
      <c r="F26" s="77" t="str">
        <f>'01-Mapa de riesgo-UO'!H27</f>
        <v>Personal no idóneo que no atiende los valores de la institución o del servicio público</v>
      </c>
      <c r="G26" s="382" t="str">
        <f>'01-Mapa de riesgo-UO'!L27</f>
        <v>Información deficiente para la alta dirección que permita tomar decisiones para la mejora
Investigaciones disciplinarias
Afectación del buen nombre y reconocimiento de la Universidad</v>
      </c>
      <c r="H26" s="434" t="str">
        <f>'01-Mapa de riesgo-UO'!AS27</f>
        <v>LEVE</v>
      </c>
      <c r="I26" s="277" t="str">
        <f>'01-Mapa de riesgo-UO'!AV27</f>
        <v>ASUMIR</v>
      </c>
      <c r="J26" s="364" t="str">
        <f t="shared" ref="J26" si="3">IF(H26="GRAVE","Debe formularse",IF(H26="MODERADO", "Si el proceso lo requiere","NO"))</f>
        <v>NO</v>
      </c>
      <c r="K26" s="374"/>
      <c r="L26" s="374"/>
      <c r="M26" s="374"/>
      <c r="N26" s="374"/>
      <c r="O26" s="374"/>
      <c r="P26" s="374"/>
      <c r="Q26" s="374"/>
      <c r="R26" s="374"/>
    </row>
    <row r="27" spans="1:18" ht="62.45" customHeight="1" x14ac:dyDescent="0.2">
      <c r="A27" s="366"/>
      <c r="B27" s="364"/>
      <c r="C27" s="382"/>
      <c r="D27" s="382"/>
      <c r="E27" s="382"/>
      <c r="F27" s="77" t="str">
        <f>'01-Mapa de riesgo-UO'!H28</f>
        <v>Presión externa  al personal de control interno para favorecer a terceros</v>
      </c>
      <c r="G27" s="382"/>
      <c r="H27" s="434"/>
      <c r="I27" s="277">
        <f>'01-Mapa de riesgo-UO'!AV28</f>
        <v>0</v>
      </c>
      <c r="J27" s="364"/>
      <c r="K27" s="374"/>
      <c r="L27" s="374"/>
      <c r="M27" s="374"/>
      <c r="N27" s="374"/>
      <c r="O27" s="374"/>
      <c r="P27" s="374"/>
      <c r="Q27" s="374"/>
      <c r="R27" s="374"/>
    </row>
    <row r="28" spans="1:18" ht="62.45" customHeight="1" x14ac:dyDescent="0.2">
      <c r="A28" s="366"/>
      <c r="B28" s="364"/>
      <c r="C28" s="382"/>
      <c r="D28" s="382"/>
      <c r="E28" s="382"/>
      <c r="F28" s="77">
        <f>'01-Mapa de riesgo-UO'!H29</f>
        <v>0</v>
      </c>
      <c r="G28" s="382"/>
      <c r="H28" s="434"/>
      <c r="I28" s="277">
        <f>'01-Mapa de riesgo-UO'!AV29</f>
        <v>0</v>
      </c>
      <c r="J28" s="364"/>
      <c r="K28" s="374"/>
      <c r="L28" s="374"/>
      <c r="M28" s="374"/>
      <c r="N28" s="374"/>
      <c r="O28" s="374"/>
      <c r="P28" s="374"/>
      <c r="Q28" s="374"/>
      <c r="R28" s="374"/>
    </row>
    <row r="29" spans="1:18" ht="62.45" customHeight="1" x14ac:dyDescent="0.2">
      <c r="A29" s="366">
        <v>8</v>
      </c>
      <c r="B29" s="364" t="str">
        <f>'01-Mapa de riesgo-UO'!C30</f>
        <v>INTERNACIONALIZACIÓN</v>
      </c>
      <c r="C29" s="382" t="str">
        <f>'01-Mapa de riesgo-UO'!I30</f>
        <v>Cumplimiento</v>
      </c>
      <c r="D29" s="382" t="str">
        <f>'01-Mapa de riesgo-UO'!J30</f>
        <v>Visitantes internacionales en la UTP sin el debido estatus migratorio</v>
      </c>
      <c r="E29" s="382" t="str">
        <f>'01-Mapa de riesgo-UO'!K30</f>
        <v>Presencia de visitantes internacionales en la UTP sin el debido estatus migratorio</v>
      </c>
      <c r="F29" s="77" t="str">
        <f>'01-Mapa de riesgo-UO'!H30</f>
        <v xml:space="preserve">Desconocimiento de las implicaciones de no verificar el estatus migratorio de los invitados internacionales y realizar su reporte. </v>
      </c>
      <c r="G29" s="382" t="str">
        <f>'01-Mapa de riesgo-UO'!L30</f>
        <v>Multas y/o sanciones para la Universidad</v>
      </c>
      <c r="H29" s="434" t="str">
        <f>'01-Mapa de riesgo-UO'!AS30</f>
        <v>LEVE</v>
      </c>
      <c r="I29" s="277" t="str">
        <f>'01-Mapa de riesgo-UO'!AV30</f>
        <v>ASUMIR</v>
      </c>
      <c r="J29" s="364" t="str">
        <f t="shared" ref="J29" si="4">IF(H29="GRAVE","Debe formularse",IF(H29="MODERADO", "Si el proceso lo requiere","NO"))</f>
        <v>NO</v>
      </c>
      <c r="K29" s="374"/>
      <c r="L29" s="374"/>
      <c r="M29" s="374"/>
      <c r="N29" s="374"/>
      <c r="O29" s="374"/>
      <c r="P29" s="374"/>
      <c r="Q29" s="374"/>
      <c r="R29" s="374"/>
    </row>
    <row r="30" spans="1:18" ht="109.9" customHeight="1" x14ac:dyDescent="0.2">
      <c r="A30" s="366"/>
      <c r="B30" s="364"/>
      <c r="C30" s="382"/>
      <c r="D30" s="382"/>
      <c r="E30" s="382"/>
      <c r="F30" s="77" t="str">
        <f>'01-Mapa de riesgo-UO'!H31</f>
        <v>Migración Colombia otorga un permiso de ingreso y permanencia  erroneo a los invitados internacionales aún habiendo  presentados los soportes respectivos</v>
      </c>
      <c r="G30" s="382"/>
      <c r="H30" s="434"/>
      <c r="I30" s="277" t="str">
        <f>'01-Mapa de riesgo-UO'!AV31</f>
        <v>ASUMIR</v>
      </c>
      <c r="J30" s="364"/>
      <c r="K30" s="374"/>
      <c r="L30" s="374"/>
      <c r="M30" s="374"/>
      <c r="N30" s="374"/>
      <c r="O30" s="374"/>
      <c r="P30" s="374"/>
      <c r="Q30" s="374"/>
      <c r="R30" s="374"/>
    </row>
    <row r="31" spans="1:18" ht="62.45" customHeight="1" x14ac:dyDescent="0.2">
      <c r="A31" s="366"/>
      <c r="B31" s="364"/>
      <c r="C31" s="382"/>
      <c r="D31" s="382"/>
      <c r="E31" s="382"/>
      <c r="F31" s="77">
        <f>'01-Mapa de riesgo-UO'!H32</f>
        <v>0</v>
      </c>
      <c r="G31" s="382"/>
      <c r="H31" s="434"/>
      <c r="I31" s="277">
        <f>'01-Mapa de riesgo-UO'!AV32</f>
        <v>0</v>
      </c>
      <c r="J31" s="364"/>
      <c r="K31" s="374"/>
      <c r="L31" s="374"/>
      <c r="M31" s="374"/>
      <c r="N31" s="374"/>
      <c r="O31" s="374"/>
      <c r="P31" s="374"/>
      <c r="Q31" s="374"/>
      <c r="R31" s="374"/>
    </row>
    <row r="32" spans="1:18" ht="62.45" customHeight="1" x14ac:dyDescent="0.2">
      <c r="A32" s="366">
        <v>9</v>
      </c>
      <c r="B32" s="364" t="str">
        <f>'01-Mapa de riesgo-UO'!C33</f>
        <v>INTERNACIONALIZACIÓN</v>
      </c>
      <c r="C32" s="382" t="str">
        <f>'01-Mapa de riesgo-UO'!I33</f>
        <v>Corrupción</v>
      </c>
      <c r="D32" s="382" t="str">
        <f>'01-Mapa de riesgo-UO'!J33</f>
        <v>Favorecer la postulación a una beca de movilidad académica internacional a un estudiante que no cumpla con los requisitos establecidos en la convocatoria UTP</v>
      </c>
      <c r="E32" s="382" t="str">
        <f>'01-Mapa de riesgo-UO'!K33</f>
        <v>Postular a un estudiante que no cumple con los requsitos estipulados por la convocatoria interna a una beca de movilidad académica</v>
      </c>
      <c r="F32" s="77" t="str">
        <f>'01-Mapa de riesgo-UO'!H33</f>
        <v>Que haya un conflicto de intereses entre el estudiante y las personas encargadas del proceso de movilidad.</v>
      </c>
      <c r="G32" s="382" t="str">
        <f>'01-Mapa de riesgo-UO'!L33</f>
        <v>Quitar la oportunidad de acceder a una beca a un estudiante que cumpla con todos los requisitos</v>
      </c>
      <c r="H32" s="434" t="str">
        <f>'01-Mapa de riesgo-UO'!AS33</f>
        <v>LEVE</v>
      </c>
      <c r="I32" s="277" t="str">
        <f>'01-Mapa de riesgo-UO'!AV33</f>
        <v>ASUMIR</v>
      </c>
      <c r="J32" s="364" t="str">
        <f t="shared" ref="J32" si="5">IF(H32="GRAVE","Debe formularse",IF(H32="MODERADO", "Si el proceso lo requiere","NO"))</f>
        <v>NO</v>
      </c>
      <c r="K32" s="374"/>
      <c r="L32" s="374"/>
      <c r="M32" s="374"/>
      <c r="N32" s="374"/>
      <c r="O32" s="374"/>
      <c r="P32" s="374"/>
      <c r="Q32" s="374"/>
      <c r="R32" s="374"/>
    </row>
    <row r="33" spans="1:18" ht="62.45" customHeight="1" x14ac:dyDescent="0.2">
      <c r="A33" s="366"/>
      <c r="B33" s="364"/>
      <c r="C33" s="382"/>
      <c r="D33" s="382"/>
      <c r="E33" s="382"/>
      <c r="F33" s="77" t="str">
        <f>'01-Mapa de riesgo-UO'!H34</f>
        <v>Que exista presión por parte de un funcionario de mayor jerarquia sobre las personas encargadas del proceso de movilidad.</v>
      </c>
      <c r="G33" s="382"/>
      <c r="H33" s="434"/>
      <c r="I33" s="277">
        <f>'01-Mapa de riesgo-UO'!AV34</f>
        <v>0</v>
      </c>
      <c r="J33" s="364"/>
      <c r="K33" s="374"/>
      <c r="L33" s="374"/>
      <c r="M33" s="374"/>
      <c r="N33" s="374"/>
      <c r="O33" s="374"/>
      <c r="P33" s="374"/>
      <c r="Q33" s="374"/>
      <c r="R33" s="374"/>
    </row>
    <row r="34" spans="1:18" ht="62.45" customHeight="1" x14ac:dyDescent="0.2">
      <c r="A34" s="366"/>
      <c r="B34" s="364"/>
      <c r="C34" s="382"/>
      <c r="D34" s="382"/>
      <c r="E34" s="382"/>
      <c r="F34" s="77">
        <f>'01-Mapa de riesgo-UO'!H35</f>
        <v>0</v>
      </c>
      <c r="G34" s="382"/>
      <c r="H34" s="434"/>
      <c r="I34" s="277">
        <f>'01-Mapa de riesgo-UO'!AV35</f>
        <v>0</v>
      </c>
      <c r="J34" s="364"/>
      <c r="K34" s="374"/>
      <c r="L34" s="374"/>
      <c r="M34" s="374"/>
      <c r="N34" s="374"/>
      <c r="O34" s="374"/>
      <c r="P34" s="374"/>
      <c r="Q34" s="374"/>
      <c r="R34" s="374"/>
    </row>
    <row r="35" spans="1:18" ht="62.45" customHeight="1" x14ac:dyDescent="0.2">
      <c r="A35" s="366">
        <v>10</v>
      </c>
      <c r="B35" s="364" t="str">
        <f>'01-Mapa de riesgo-UO'!C36</f>
        <v>DOCENCIA</v>
      </c>
      <c r="C35" s="382" t="str">
        <f>'01-Mapa de riesgo-UO'!I36</f>
        <v>Operacional</v>
      </c>
      <c r="D35" s="382" t="str">
        <f>'01-Mapa de riesgo-UO'!J36</f>
        <v>Ascenso de Docentes sin Cumplimiento de Requisitos</v>
      </c>
      <c r="E35" s="382" t="str">
        <f>'01-Mapa de riesgo-UO'!K36</f>
        <v>Docentes que cambian su categoría, sin cumplir con los requisitos establecidos en la normatividad interna</v>
      </c>
      <c r="F35" s="77" t="str">
        <f>'01-Mapa de riesgo-UO'!H36</f>
        <v>Falta de claridad y poca actualización en la reglamentación de requisitos</v>
      </c>
      <c r="G35" s="382" t="str">
        <f>'01-Mapa de riesgo-UO'!L36</f>
        <v xml:space="preserve">Incorrecta asignación salarial
Reclamaciones de los docentes
</v>
      </c>
      <c r="H35" s="434" t="str">
        <f>'01-Mapa de riesgo-UO'!AS36</f>
        <v>LEVE</v>
      </c>
      <c r="I35" s="277" t="str">
        <f>'01-Mapa de riesgo-UO'!AV36</f>
        <v>ASUMIR</v>
      </c>
      <c r="J35" s="364" t="str">
        <f t="shared" ref="J35" si="6">IF(H35="GRAVE","Debe formularse",IF(H35="MODERADO", "Si el proceso lo requiere","NO"))</f>
        <v>NO</v>
      </c>
      <c r="K35" s="374"/>
      <c r="L35" s="374"/>
      <c r="M35" s="374"/>
      <c r="N35" s="374"/>
      <c r="O35" s="374"/>
      <c r="P35" s="374"/>
      <c r="Q35" s="374"/>
      <c r="R35" s="374"/>
    </row>
    <row r="36" spans="1:18" ht="62.45" customHeight="1" x14ac:dyDescent="0.2">
      <c r="A36" s="366"/>
      <c r="B36" s="364"/>
      <c r="C36" s="382"/>
      <c r="D36" s="382"/>
      <c r="E36" s="382"/>
      <c r="F36" s="77" t="str">
        <f>'01-Mapa de riesgo-UO'!H37</f>
        <v>Interpretación de la norma (ambigüedad).</v>
      </c>
      <c r="G36" s="382"/>
      <c r="H36" s="434"/>
      <c r="I36" s="277" t="str">
        <f>'01-Mapa de riesgo-UO'!AV37</f>
        <v>ASUMIR</v>
      </c>
      <c r="J36" s="364"/>
      <c r="K36" s="374"/>
      <c r="L36" s="374"/>
      <c r="M36" s="374"/>
      <c r="N36" s="374"/>
      <c r="O36" s="374"/>
      <c r="P36" s="374"/>
      <c r="Q36" s="374"/>
      <c r="R36" s="374"/>
    </row>
    <row r="37" spans="1:18" ht="62.45" customHeight="1" x14ac:dyDescent="0.2">
      <c r="A37" s="366"/>
      <c r="B37" s="364"/>
      <c r="C37" s="382"/>
      <c r="D37" s="382"/>
      <c r="E37" s="382"/>
      <c r="F37" s="77">
        <f>'01-Mapa de riesgo-UO'!H38</f>
        <v>0</v>
      </c>
      <c r="G37" s="382"/>
      <c r="H37" s="434"/>
      <c r="I37" s="277" t="str">
        <f>'01-Mapa de riesgo-UO'!AV38</f>
        <v>ASUMIR</v>
      </c>
      <c r="J37" s="364"/>
      <c r="K37" s="374"/>
      <c r="L37" s="374"/>
      <c r="M37" s="374"/>
      <c r="N37" s="374"/>
      <c r="O37" s="374"/>
      <c r="P37" s="374"/>
      <c r="Q37" s="374"/>
      <c r="R37" s="374"/>
    </row>
    <row r="38" spans="1:18" ht="62.45" customHeight="1" x14ac:dyDescent="0.2">
      <c r="A38" s="366">
        <v>11</v>
      </c>
      <c r="B38" s="364" t="str">
        <f>'01-Mapa de riesgo-UO'!C39</f>
        <v>DOCENCIA</v>
      </c>
      <c r="C38" s="382" t="str">
        <f>'01-Mapa de riesgo-UO'!I39</f>
        <v>Operacional</v>
      </c>
      <c r="D38" s="382" t="str">
        <f>'01-Mapa de riesgo-UO'!J39</f>
        <v>Asignación de puntos y/o unidades salariales sin cumplimiento de requisitos</v>
      </c>
      <c r="E38" s="382" t="str">
        <f>'01-Mapa de riesgo-UO'!K39</f>
        <v>Asignación de puntos y/o unidades salariales, sin cumplir con los requisitos establecidos en la normatividad externa e interna.</v>
      </c>
      <c r="F38" s="77" t="str">
        <f>'01-Mapa de riesgo-UO'!H39</f>
        <v>Falta de claridad en las Normas Nacionales</v>
      </c>
      <c r="G38" s="382" t="str">
        <f>'01-Mapa de riesgo-UO'!L39</f>
        <v>Incorrecta asignación salarial
Devolución de dinero
Recovatorias, Demandas y reclamaciones por parte de los docentes</v>
      </c>
      <c r="H38" s="434" t="str">
        <f>'01-Mapa de riesgo-UO'!AS39</f>
        <v>LEVE</v>
      </c>
      <c r="I38" s="277" t="str">
        <f>'01-Mapa de riesgo-UO'!AV39</f>
        <v>ASUMIR</v>
      </c>
      <c r="J38" s="364" t="str">
        <f t="shared" ref="J38" si="7">IF(H38="GRAVE","Debe formularse",IF(H38="MODERADO", "Si el proceso lo requiere","NO"))</f>
        <v>NO</v>
      </c>
      <c r="K38" s="374"/>
      <c r="L38" s="374"/>
      <c r="M38" s="374"/>
      <c r="N38" s="374"/>
      <c r="O38" s="374"/>
      <c r="P38" s="374"/>
      <c r="Q38" s="374"/>
      <c r="R38" s="374"/>
    </row>
    <row r="39" spans="1:18" ht="62.45" customHeight="1" x14ac:dyDescent="0.2">
      <c r="A39" s="366"/>
      <c r="B39" s="364"/>
      <c r="C39" s="382"/>
      <c r="D39" s="382"/>
      <c r="E39" s="382"/>
      <c r="F39" s="77" t="str">
        <f>'01-Mapa de riesgo-UO'!H40</f>
        <v>Interpretación de la norma (ambigüedad).</v>
      </c>
      <c r="G39" s="382"/>
      <c r="H39" s="434"/>
      <c r="I39" s="277" t="str">
        <f>'01-Mapa de riesgo-UO'!AV40</f>
        <v>ASUMIR</v>
      </c>
      <c r="J39" s="364"/>
      <c r="K39" s="374"/>
      <c r="L39" s="374"/>
      <c r="M39" s="374"/>
      <c r="N39" s="374"/>
      <c r="O39" s="374"/>
      <c r="P39" s="374"/>
      <c r="Q39" s="374"/>
      <c r="R39" s="374"/>
    </row>
    <row r="40" spans="1:18" ht="62.45" customHeight="1" x14ac:dyDescent="0.2">
      <c r="A40" s="366"/>
      <c r="B40" s="364"/>
      <c r="C40" s="382"/>
      <c r="D40" s="382"/>
      <c r="E40" s="382"/>
      <c r="F40" s="77" t="str">
        <f>'01-Mapa de riesgo-UO'!H41</f>
        <v>Fallas del sistema de información desde la solicitud hasta el pago</v>
      </c>
      <c r="G40" s="382"/>
      <c r="H40" s="434"/>
      <c r="I40" s="277" t="str">
        <f>'01-Mapa de riesgo-UO'!AV41</f>
        <v>ASUMIR</v>
      </c>
      <c r="J40" s="364"/>
      <c r="K40" s="374"/>
      <c r="L40" s="374"/>
      <c r="M40" s="374"/>
      <c r="N40" s="374"/>
      <c r="O40" s="374"/>
      <c r="P40" s="374"/>
      <c r="Q40" s="374"/>
      <c r="R40" s="374"/>
    </row>
    <row r="41" spans="1:18" ht="115.9" customHeight="1" x14ac:dyDescent="0.2">
      <c r="A41" s="366">
        <v>12</v>
      </c>
      <c r="B41" s="364" t="str">
        <f>'01-Mapa de riesgo-UO'!C42</f>
        <v>DIRECCIONAMIENTO_INSTITUCIONAL</v>
      </c>
      <c r="C41" s="382" t="str">
        <f>'01-Mapa de riesgo-UO'!I42</f>
        <v>Estratégico</v>
      </c>
      <c r="D41" s="382" t="str">
        <f>'01-Mapa de riesgo-UO'!J42</f>
        <v>No cumplimiento del Proyecto Educativo Institucional y las orientaciones institucionales para la renovación curricular.</v>
      </c>
      <c r="E41" s="382" t="str">
        <f>'01-Mapa de riesgo-UO'!K42</f>
        <v>Que el Proyecto Educativo Institucional- PEI y, los documentos institucionales para la renovaicón curricular se queden como un documento escrito y no se haga realidad.</v>
      </c>
      <c r="F41" s="77" t="str">
        <f>'01-Mapa de riesgo-UO'!H42</f>
        <v>Incumplimiento de las normas que reglamentan el PEI como carta de navegación académica y, las orientaciones institucionales para el diseño y renovación curricular de los programas académicos en la Universidad.</v>
      </c>
      <c r="G41" s="382" t="str">
        <f>'01-Mapa de riesgo-UO'!L42</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H41" s="434" t="str">
        <f>'01-Mapa de riesgo-UO'!AS42</f>
        <v>LEVE</v>
      </c>
      <c r="I41" s="277" t="str">
        <f>'01-Mapa de riesgo-UO'!AV42</f>
        <v>ASUMIR</v>
      </c>
      <c r="J41" s="364" t="str">
        <f t="shared" ref="J41" si="8">IF(H41="GRAVE","Debe formularse",IF(H41="MODERADO", "Si el proceso lo requiere","NO"))</f>
        <v>NO</v>
      </c>
      <c r="K41" s="374"/>
      <c r="L41" s="374"/>
      <c r="M41" s="374"/>
      <c r="N41" s="374"/>
      <c r="O41" s="374"/>
      <c r="P41" s="374"/>
      <c r="Q41" s="374"/>
      <c r="R41" s="374"/>
    </row>
    <row r="42" spans="1:18" ht="162" customHeight="1" x14ac:dyDescent="0.2">
      <c r="A42" s="366"/>
      <c r="B42" s="364"/>
      <c r="C42" s="382"/>
      <c r="D42" s="382"/>
      <c r="E42" s="382"/>
      <c r="F42" s="77" t="str">
        <f>'01-Mapa de riesgo-UO'!H43</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G42" s="382"/>
      <c r="H42" s="434"/>
      <c r="I42" s="277">
        <f>'01-Mapa de riesgo-UO'!AV43</f>
        <v>0</v>
      </c>
      <c r="J42" s="364"/>
      <c r="K42" s="374"/>
      <c r="L42" s="374"/>
      <c r="M42" s="374"/>
      <c r="N42" s="374"/>
      <c r="O42" s="374"/>
      <c r="P42" s="374"/>
      <c r="Q42" s="374"/>
      <c r="R42" s="374"/>
    </row>
    <row r="43" spans="1:18" ht="127.15" customHeight="1" x14ac:dyDescent="0.2">
      <c r="A43" s="366"/>
      <c r="B43" s="364"/>
      <c r="C43" s="382"/>
      <c r="D43" s="382"/>
      <c r="E43" s="382"/>
      <c r="F43" s="77" t="str">
        <f>'01-Mapa de riesgo-UO'!H44</f>
        <v>No disponer de los recursos requeridospara la implemetación de propuestas curriculares y prácticas educativas innovadoras, flexibles, pertinentes e integradoras, lo cual impediría el cumplimiento de los lineamientos.</v>
      </c>
      <c r="G43" s="382"/>
      <c r="H43" s="434"/>
      <c r="I43" s="277">
        <f>'01-Mapa de riesgo-UO'!AV44</f>
        <v>0</v>
      </c>
      <c r="J43" s="364"/>
      <c r="K43" s="374"/>
      <c r="L43" s="374"/>
      <c r="M43" s="374"/>
      <c r="N43" s="374"/>
      <c r="O43" s="374"/>
      <c r="P43" s="374"/>
      <c r="Q43" s="374"/>
      <c r="R43" s="374"/>
    </row>
    <row r="44" spans="1:18" ht="62.45" customHeight="1" x14ac:dyDescent="0.2">
      <c r="A44" s="366">
        <v>13</v>
      </c>
      <c r="B44" s="364" t="str">
        <f>'01-Mapa de riesgo-UO'!C45</f>
        <v>DOCENCIA</v>
      </c>
      <c r="C44" s="382" t="str">
        <f>'01-Mapa de riesgo-UO'!I45</f>
        <v>Estratégico</v>
      </c>
      <c r="D44" s="382" t="str">
        <f>'01-Mapa de riesgo-UO'!J45</f>
        <v>Pérdida del Registro Calificado de un Programa Académico</v>
      </c>
      <c r="E44" s="382" t="str">
        <f>'01-Mapa de riesgo-UO'!K45</f>
        <v>No renovación del registro calificado de un programa académico</v>
      </c>
      <c r="F44" s="77" t="str">
        <f>'01-Mapa de riesgo-UO'!H45</f>
        <v>No realizar seguimiento adecuado a las fechas de vencimiento y por lo tanto no realizar la solicitud en el tiempo reglamentario</v>
      </c>
      <c r="G44" s="382" t="str">
        <f>'01-Mapa de riesgo-UO'!L45</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H44" s="434" t="str">
        <f>'01-Mapa de riesgo-UO'!AS45</f>
        <v>LEVE</v>
      </c>
      <c r="I44" s="277" t="str">
        <f>'01-Mapa de riesgo-UO'!AV45</f>
        <v>ASUMIR</v>
      </c>
      <c r="J44" s="364" t="str">
        <f t="shared" ref="J44" si="9">IF(H44="GRAVE","Debe formularse",IF(H44="MODERADO", "Si el proceso lo requiere","NO"))</f>
        <v>NO</v>
      </c>
      <c r="K44" s="374"/>
      <c r="L44" s="374"/>
      <c r="M44" s="374"/>
      <c r="N44" s="374"/>
      <c r="O44" s="374"/>
      <c r="P44" s="374"/>
      <c r="Q44" s="374"/>
      <c r="R44" s="374"/>
    </row>
    <row r="45" spans="1:18" ht="62.45" customHeight="1" x14ac:dyDescent="0.2">
      <c r="A45" s="366"/>
      <c r="B45" s="364"/>
      <c r="C45" s="382"/>
      <c r="D45" s="382"/>
      <c r="E45" s="382"/>
      <c r="F45" s="77" t="str">
        <f>'01-Mapa de riesgo-UO'!H46</f>
        <v>No cumplir con los estándares establecidos para la renovación del Registro Calificado</v>
      </c>
      <c r="G45" s="382"/>
      <c r="H45" s="434"/>
      <c r="I45" s="277" t="str">
        <f>'01-Mapa de riesgo-UO'!AV46</f>
        <v>ASUMIR</v>
      </c>
      <c r="J45" s="364"/>
      <c r="K45" s="374"/>
      <c r="L45" s="374"/>
      <c r="M45" s="374"/>
      <c r="N45" s="374"/>
      <c r="O45" s="374"/>
      <c r="P45" s="374"/>
      <c r="Q45" s="374"/>
      <c r="R45" s="374"/>
    </row>
    <row r="46" spans="1:18" ht="97.15" customHeight="1" x14ac:dyDescent="0.2">
      <c r="A46" s="366"/>
      <c r="B46" s="364"/>
      <c r="C46" s="382"/>
      <c r="D46" s="382"/>
      <c r="E46" s="382"/>
      <c r="F46" s="77">
        <f>'01-Mapa de riesgo-UO'!H47</f>
        <v>0</v>
      </c>
      <c r="G46" s="382"/>
      <c r="H46" s="434"/>
      <c r="I46" s="277" t="str">
        <f>'01-Mapa de riesgo-UO'!AV47</f>
        <v>ASUMIR</v>
      </c>
      <c r="J46" s="364"/>
      <c r="K46" s="374"/>
      <c r="L46" s="374"/>
      <c r="M46" s="374"/>
      <c r="N46" s="374"/>
      <c r="O46" s="374"/>
      <c r="P46" s="374"/>
      <c r="Q46" s="374"/>
      <c r="R46" s="374"/>
    </row>
    <row r="47" spans="1:18" ht="84.6" customHeight="1" x14ac:dyDescent="0.2">
      <c r="A47" s="366">
        <v>14</v>
      </c>
      <c r="B47" s="364" t="str">
        <f>'01-Mapa de riesgo-UO'!C48</f>
        <v>ADMINISTRACIÓN_INSTITUCIONAL</v>
      </c>
      <c r="C47" s="382" t="str">
        <f>'01-Mapa de riesgo-UO'!I48</f>
        <v>Estratégico</v>
      </c>
      <c r="D47" s="382" t="str">
        <f>'01-Mapa de riesgo-UO'!J48</f>
        <v xml:space="preserve">Pérdida de la información de las series documentales conservadas físicamente </v>
      </c>
      <c r="E47" s="382" t="str">
        <f>'01-Mapa de riesgo-UO'!K48</f>
        <v>Afectación a la informacion contenida en los archivos central e histórico por agentes externos</v>
      </c>
      <c r="F47" s="77" t="str">
        <f>'01-Mapa de riesgo-UO'!H48</f>
        <v xml:space="preserve">El edificio de Archivo no cumple con la mayoria de las normas  para la conservación  de los documentos y se pueden presentar inundaciones, incendios, terremotos. </v>
      </c>
      <c r="G47" s="382" t="str">
        <f>'01-Mapa de riesgo-UO'!L48</f>
        <v>Perdida de la memoria institucional
Demandas por perjuicios a los usuarios
Ausencia de apoyo a la misión institucional</v>
      </c>
      <c r="H47" s="434" t="str">
        <f>'01-Mapa de riesgo-UO'!AS48</f>
        <v>LEVE</v>
      </c>
      <c r="I47" s="277" t="str">
        <f>'01-Mapa de riesgo-UO'!AV48</f>
        <v>ASUMIR</v>
      </c>
      <c r="J47" s="364" t="str">
        <f t="shared" ref="J47" si="10">IF(H47="GRAVE","Debe formularse",IF(H47="MODERADO", "Si el proceso lo requiere","NO"))</f>
        <v>NO</v>
      </c>
      <c r="K47" s="374"/>
      <c r="L47" s="374"/>
      <c r="M47" s="374"/>
      <c r="N47" s="374"/>
      <c r="O47" s="374"/>
      <c r="P47" s="374"/>
      <c r="Q47" s="374"/>
      <c r="R47" s="374"/>
    </row>
    <row r="48" spans="1:18" ht="62.45" customHeight="1" x14ac:dyDescent="0.2">
      <c r="A48" s="366"/>
      <c r="B48" s="364"/>
      <c r="C48" s="382"/>
      <c r="D48" s="382"/>
      <c r="E48" s="382"/>
      <c r="F48" s="77">
        <f>'01-Mapa de riesgo-UO'!H49</f>
        <v>0</v>
      </c>
      <c r="G48" s="382"/>
      <c r="H48" s="434"/>
      <c r="I48" s="277" t="str">
        <f>'01-Mapa de riesgo-UO'!AV49</f>
        <v>ASUMIR</v>
      </c>
      <c r="J48" s="364"/>
      <c r="K48" s="374"/>
      <c r="L48" s="374"/>
      <c r="M48" s="374"/>
      <c r="N48" s="374"/>
      <c r="O48" s="374"/>
      <c r="P48" s="374"/>
      <c r="Q48" s="374"/>
      <c r="R48" s="374"/>
    </row>
    <row r="49" spans="1:18" ht="62.45" customHeight="1" x14ac:dyDescent="0.2">
      <c r="A49" s="366"/>
      <c r="B49" s="364"/>
      <c r="C49" s="382"/>
      <c r="D49" s="382"/>
      <c r="E49" s="382"/>
      <c r="F49" s="77">
        <f>'01-Mapa de riesgo-UO'!H50</f>
        <v>0</v>
      </c>
      <c r="G49" s="382"/>
      <c r="H49" s="434"/>
      <c r="I49" s="277" t="str">
        <f>'01-Mapa de riesgo-UO'!AV50</f>
        <v>ASUMIR</v>
      </c>
      <c r="J49" s="364"/>
      <c r="K49" s="374"/>
      <c r="L49" s="374"/>
      <c r="M49" s="374"/>
      <c r="N49" s="374"/>
      <c r="O49" s="374"/>
      <c r="P49" s="374"/>
      <c r="Q49" s="374"/>
      <c r="R49" s="374"/>
    </row>
    <row r="50" spans="1:18" ht="62.45" customHeight="1" x14ac:dyDescent="0.2">
      <c r="A50" s="366">
        <v>15</v>
      </c>
      <c r="B50" s="364" t="str">
        <f>'01-Mapa de riesgo-UO'!C51</f>
        <v>ADMINISTRACIÓN_INSTITUCIONAL</v>
      </c>
      <c r="C50" s="382" t="str">
        <f>'01-Mapa de riesgo-UO'!I51</f>
        <v>Tecnológico</v>
      </c>
      <c r="D50" s="382" t="str">
        <f>'01-Mapa de riesgo-UO'!J51</f>
        <v>Software con errores de funcionamiento</v>
      </c>
      <c r="E50" s="382" t="str">
        <f>'01-Mapa de riesgo-UO'!K51</f>
        <v xml:space="preserve">Reprocesos de revisión y ajuste de código o de datos inconsistentes. </v>
      </c>
      <c r="F50" s="77" t="str">
        <f>'01-Mapa de riesgo-UO'!H51</f>
        <v>Falta de Tiempo para hacer las pruebas respectiva.</v>
      </c>
      <c r="G50" s="382" t="str">
        <f>'01-Mapa de riesgo-UO'!L51</f>
        <v>Software en funcionamiento sin cumplir todas las especificaciones del usuario, con problemas de funcionamiento, mala toma de desiciones y mala imagen de la dependencia</v>
      </c>
      <c r="H50" s="434" t="str">
        <f>'01-Mapa de riesgo-UO'!AS51</f>
        <v>LEVE</v>
      </c>
      <c r="I50" s="277" t="str">
        <f>'01-Mapa de riesgo-UO'!AV51</f>
        <v>ASUMIR</v>
      </c>
      <c r="J50" s="364" t="str">
        <f t="shared" ref="J50" si="11">IF(H50="GRAVE","Debe formularse",IF(H50="MODERADO", "Si el proceso lo requiere","NO"))</f>
        <v>NO</v>
      </c>
      <c r="K50" s="374"/>
      <c r="L50" s="374"/>
      <c r="M50" s="374"/>
      <c r="N50" s="374"/>
      <c r="O50" s="374"/>
      <c r="P50" s="374"/>
      <c r="Q50" s="374"/>
      <c r="R50" s="374"/>
    </row>
    <row r="51" spans="1:18" ht="62.45" customHeight="1" x14ac:dyDescent="0.2">
      <c r="A51" s="366"/>
      <c r="B51" s="364"/>
      <c r="C51" s="382"/>
      <c r="D51" s="382"/>
      <c r="E51" s="382"/>
      <c r="F51" s="77">
        <f>'01-Mapa de riesgo-UO'!H52</f>
        <v>0</v>
      </c>
      <c r="G51" s="382"/>
      <c r="H51" s="434"/>
      <c r="I51" s="277" t="str">
        <f>'01-Mapa de riesgo-UO'!AV52</f>
        <v>ASUMIR</v>
      </c>
      <c r="J51" s="364"/>
      <c r="K51" s="374"/>
      <c r="L51" s="374"/>
      <c r="M51" s="374"/>
      <c r="N51" s="374"/>
      <c r="O51" s="374"/>
      <c r="P51" s="374"/>
      <c r="Q51" s="374"/>
      <c r="R51" s="374"/>
    </row>
    <row r="52" spans="1:18" ht="62.45" customHeight="1" x14ac:dyDescent="0.2">
      <c r="A52" s="366"/>
      <c r="B52" s="364"/>
      <c r="C52" s="382"/>
      <c r="D52" s="382"/>
      <c r="E52" s="382"/>
      <c r="F52" s="77">
        <f>'01-Mapa de riesgo-UO'!H53</f>
        <v>0</v>
      </c>
      <c r="G52" s="382"/>
      <c r="H52" s="434"/>
      <c r="I52" s="277">
        <f>'01-Mapa de riesgo-UO'!AV53</f>
        <v>0</v>
      </c>
      <c r="J52" s="364"/>
      <c r="K52" s="374"/>
      <c r="L52" s="374"/>
      <c r="M52" s="374"/>
      <c r="N52" s="374"/>
      <c r="O52" s="374"/>
      <c r="P52" s="374"/>
      <c r="Q52" s="374"/>
      <c r="R52" s="374"/>
    </row>
    <row r="53" spans="1:18" ht="62.45" customHeight="1" x14ac:dyDescent="0.2">
      <c r="A53" s="366">
        <v>16</v>
      </c>
      <c r="B53" s="364" t="str">
        <f>'01-Mapa de riesgo-UO'!C54</f>
        <v>ADMINISTRACIÓN_INSTITUCIONAL</v>
      </c>
      <c r="C53" s="382" t="str">
        <f>'01-Mapa de riesgo-UO'!I54</f>
        <v>Operacional</v>
      </c>
      <c r="D53" s="382" t="str">
        <f>'01-Mapa de riesgo-UO'!J54</f>
        <v xml:space="preserve">Ilegitimidad en resultados electorales 
</v>
      </c>
      <c r="E53" s="382" t="str">
        <f>'01-Mapa de riesgo-UO'!K54</f>
        <v>Resultados de elecciones con errores o irregulares</v>
      </c>
      <c r="F53" s="77" t="str">
        <f>'01-Mapa de riesgo-UO'!H54</f>
        <v>Desactualizacion de las bases de datos suministradas por las dependencias responsables  o errónea certificación de los requisitos de los candidatos</v>
      </c>
      <c r="G53" s="382" t="str">
        <f>'01-Mapa de riesgo-UO'!L54</f>
        <v>Impugnación de resultados electorales
Pérdida de credibilidad en el sistema electoral de la Universidad</v>
      </c>
      <c r="H53" s="434" t="str">
        <f>'01-Mapa de riesgo-UO'!AS54</f>
        <v>LEVE</v>
      </c>
      <c r="I53" s="277" t="str">
        <f>'01-Mapa de riesgo-UO'!AV54</f>
        <v>ASUMIR</v>
      </c>
      <c r="J53" s="364" t="str">
        <f t="shared" ref="J53" si="12">IF(H53="GRAVE","Debe formularse",IF(H53="MODERADO", "Si el proceso lo requiere","NO"))</f>
        <v>NO</v>
      </c>
      <c r="K53" s="374"/>
      <c r="L53" s="374"/>
      <c r="M53" s="374"/>
      <c r="N53" s="374"/>
      <c r="O53" s="374"/>
      <c r="P53" s="374"/>
      <c r="Q53" s="374"/>
      <c r="R53" s="374"/>
    </row>
    <row r="54" spans="1:18" ht="81.599999999999994" customHeight="1" x14ac:dyDescent="0.2">
      <c r="A54" s="366"/>
      <c r="B54" s="364"/>
      <c r="C54" s="382"/>
      <c r="D54" s="382"/>
      <c r="E54" s="382"/>
      <c r="F54" s="77" t="str">
        <f>'01-Mapa de riesgo-UO'!H55</f>
        <v xml:space="preserve">Errónea configuración de las votaciones, debido a que el software requiera demasiadas configuraciones o permisos lo que podría generar fallas en las votaciones  </v>
      </c>
      <c r="G54" s="382"/>
      <c r="H54" s="434"/>
      <c r="I54" s="277">
        <f>'01-Mapa de riesgo-UO'!AV55</f>
        <v>0</v>
      </c>
      <c r="J54" s="364"/>
      <c r="K54" s="374"/>
      <c r="L54" s="374"/>
      <c r="M54" s="374"/>
      <c r="N54" s="374"/>
      <c r="O54" s="374"/>
      <c r="P54" s="374"/>
      <c r="Q54" s="374"/>
      <c r="R54" s="374"/>
    </row>
    <row r="55" spans="1:18" ht="62.45" customHeight="1" x14ac:dyDescent="0.2">
      <c r="A55" s="366"/>
      <c r="B55" s="364"/>
      <c r="C55" s="382"/>
      <c r="D55" s="382"/>
      <c r="E55" s="382"/>
      <c r="F55" s="77" t="str">
        <f>'01-Mapa de riesgo-UO'!H56</f>
        <v>Fallas Técnicas del servidor, o  por  problemas de energía eléctrica o conexión a Internet</v>
      </c>
      <c r="G55" s="382"/>
      <c r="H55" s="434"/>
      <c r="I55" s="277">
        <f>'01-Mapa de riesgo-UO'!AV56</f>
        <v>0</v>
      </c>
      <c r="J55" s="364"/>
      <c r="K55" s="374"/>
      <c r="L55" s="374"/>
      <c r="M55" s="374"/>
      <c r="N55" s="374"/>
      <c r="O55" s="374"/>
      <c r="P55" s="374"/>
      <c r="Q55" s="374"/>
      <c r="R55" s="374"/>
    </row>
    <row r="56" spans="1:18" ht="62.45" customHeight="1" x14ac:dyDescent="0.2">
      <c r="A56" s="366">
        <v>17</v>
      </c>
      <c r="B56" s="275" t="str">
        <f>'01-Mapa de riesgo-UO'!C57</f>
        <v>ADMINISTRACIÓN_INSTITUCIONAL</v>
      </c>
      <c r="C56" s="382" t="str">
        <f>'01-Mapa de riesgo-UO'!I57</f>
        <v>Cumplimiento</v>
      </c>
      <c r="D56" s="382" t="str">
        <f>'01-Mapa de riesgo-UO'!J57</f>
        <v>Vencimiento de términos para la atención de Derechos de Petición y de las PQRS interpuesta por los ciudadanos</v>
      </c>
      <c r="E56" s="382" t="str">
        <f>'01-Mapa de riesgo-UO'!K57</f>
        <v xml:space="preserve">No dar respuesta oportuna a un Derecho de Petición o PQRS dentro de los téminos establecidos en la Ley  </v>
      </c>
      <c r="F56" s="77" t="str">
        <f>'01-Mapa de riesgo-UO'!H57</f>
        <v>Omisión o retraso de respuesta por parte del funcionario encargado al interior de la Universidad</v>
      </c>
      <c r="G56" s="382" t="str">
        <f>'01-Mapa de riesgo-UO'!L57</f>
        <v>Interposición de una acción de tutela
Acciones legales en contra de la Universidad
Falta disciplinaria.
Insatisfacción por parte del   ciudadano
Pérdida de imagen.</v>
      </c>
      <c r="H56" s="434" t="str">
        <f>'01-Mapa de riesgo-UO'!AS57</f>
        <v>LEVE</v>
      </c>
      <c r="I56" s="277" t="str">
        <f>'01-Mapa de riesgo-UO'!AV57</f>
        <v>ASUMIR</v>
      </c>
      <c r="J56" s="364" t="str">
        <f t="shared" ref="J56" si="13">IF(H56="GRAVE","Debe formularse",IF(H56="MODERADO", "Si el proceso lo requiere","NO"))</f>
        <v>NO</v>
      </c>
      <c r="K56" s="374"/>
      <c r="L56" s="374"/>
      <c r="M56" s="374"/>
      <c r="N56" s="374"/>
      <c r="O56" s="374"/>
      <c r="P56" s="374"/>
      <c r="Q56" s="374"/>
      <c r="R56" s="374"/>
    </row>
    <row r="57" spans="1:18" ht="84" customHeight="1" x14ac:dyDescent="0.2">
      <c r="A57" s="366"/>
      <c r="B57" s="364" t="str">
        <f>'01-Mapa de riesgo-UO'!C58</f>
        <v>CONTROL_SEGUIMIENTO</v>
      </c>
      <c r="C57" s="382"/>
      <c r="D57" s="382"/>
      <c r="E57" s="382"/>
      <c r="F57" s="77" t="str">
        <f>'01-Mapa de riesgo-UO'!H58</f>
        <v>Entidades externas que no suministran soportes o información requerida para dar respuesta.
Cambios en la reglamentación o normativa en el manejo de PQRS.</v>
      </c>
      <c r="G57" s="382"/>
      <c r="H57" s="434"/>
      <c r="I57" s="277">
        <f>'01-Mapa de riesgo-UO'!AV58</f>
        <v>0</v>
      </c>
      <c r="J57" s="364"/>
      <c r="K57" s="374"/>
      <c r="L57" s="374"/>
      <c r="M57" s="374"/>
      <c r="N57" s="374"/>
      <c r="O57" s="374"/>
      <c r="P57" s="374"/>
      <c r="Q57" s="374"/>
      <c r="R57" s="374"/>
    </row>
    <row r="58" spans="1:18" ht="62.45" customHeight="1" x14ac:dyDescent="0.2">
      <c r="A58" s="366"/>
      <c r="B58" s="364"/>
      <c r="C58" s="382"/>
      <c r="D58" s="382"/>
      <c r="E58" s="382"/>
      <c r="F58" s="77" t="str">
        <f>'01-Mapa de riesgo-UO'!H59</f>
        <v xml:space="preserve">Fallas en el aplicativo PQRS para dar respuesta al Ciudadano. </v>
      </c>
      <c r="G58" s="382"/>
      <c r="H58" s="434"/>
      <c r="I58" s="277">
        <f>'01-Mapa de riesgo-UO'!AV59</f>
        <v>0</v>
      </c>
      <c r="J58" s="364"/>
      <c r="K58" s="374"/>
      <c r="L58" s="374"/>
      <c r="M58" s="374"/>
      <c r="N58" s="374"/>
      <c r="O58" s="374"/>
      <c r="P58" s="374"/>
      <c r="Q58" s="374"/>
      <c r="R58" s="374"/>
    </row>
    <row r="59" spans="1:18" ht="62.45" customHeight="1" x14ac:dyDescent="0.2">
      <c r="A59" s="366">
        <v>18</v>
      </c>
      <c r="B59" s="364" t="str">
        <f>'01-Mapa de riesgo-UO'!C60</f>
        <v>ADMINISTRACIÓN_INSTITUCIONAL</v>
      </c>
      <c r="C59" s="382" t="str">
        <f>'01-Mapa de riesgo-UO'!I60</f>
        <v>Cumplimiento</v>
      </c>
      <c r="D59" s="382" t="str">
        <f>'01-Mapa de riesgo-UO'!J60</f>
        <v xml:space="preserve">Incumplimiento de la normatividad vigente y aplicable a la Universidad </v>
      </c>
      <c r="E59" s="382" t="str">
        <f>'01-Mapa de riesgo-UO'!K60</f>
        <v>Aplicación de normas que no competen al ámbito de Instituciones de Educación Superior o que han sido derogadas de forma  parcial o total</v>
      </c>
      <c r="F59" s="77" t="str">
        <f>'01-Mapa de riesgo-UO'!H60</f>
        <v>Falta de claridad sobre la vigencia de la Normas aplicables en la Universidad</v>
      </c>
      <c r="G59" s="382" t="str">
        <f>'01-Mapa de riesgo-UO'!L60</f>
        <v>Contradicción conceptual con otras dependencias 
Otorgamiento o negación de un derecho
Toma de Decisiones por fuera del alcance normativo de la Universidad</v>
      </c>
      <c r="H59" s="434" t="str">
        <f>'01-Mapa de riesgo-UO'!AS60</f>
        <v>LEVE</v>
      </c>
      <c r="I59" s="277" t="str">
        <f>'01-Mapa de riesgo-UO'!AV60</f>
        <v>ASUMIR</v>
      </c>
      <c r="J59" s="364" t="str">
        <f t="shared" ref="J59" si="14">IF(H59="GRAVE","Debe formularse",IF(H59="MODERADO", "Si el proceso lo requiere","NO"))</f>
        <v>NO</v>
      </c>
      <c r="K59" s="374"/>
      <c r="L59" s="374"/>
      <c r="M59" s="374"/>
      <c r="N59" s="374"/>
      <c r="O59" s="374"/>
      <c r="P59" s="374"/>
      <c r="Q59" s="374"/>
      <c r="R59" s="374"/>
    </row>
    <row r="60" spans="1:18" ht="62.45" customHeight="1" x14ac:dyDescent="0.2">
      <c r="A60" s="366"/>
      <c r="B60" s="364"/>
      <c r="C60" s="382"/>
      <c r="D60" s="382"/>
      <c r="E60" s="382"/>
      <c r="F60" s="77" t="str">
        <f>'01-Mapa de riesgo-UO'!H61</f>
        <v>Cambios de normas expedidas por órganos o entidades externas a la Universidad</v>
      </c>
      <c r="G60" s="382"/>
      <c r="H60" s="434"/>
      <c r="I60" s="277">
        <f>'01-Mapa de riesgo-UO'!AV61</f>
        <v>0</v>
      </c>
      <c r="J60" s="364"/>
      <c r="K60" s="374"/>
      <c r="L60" s="374"/>
      <c r="M60" s="374"/>
      <c r="N60" s="374"/>
      <c r="O60" s="374"/>
      <c r="P60" s="374"/>
      <c r="Q60" s="374"/>
      <c r="R60" s="374"/>
    </row>
    <row r="61" spans="1:18" ht="62.45" customHeight="1" x14ac:dyDescent="0.2">
      <c r="A61" s="366"/>
      <c r="B61" s="364"/>
      <c r="C61" s="382"/>
      <c r="D61" s="382"/>
      <c r="E61" s="382"/>
      <c r="F61" s="77">
        <f>'01-Mapa de riesgo-UO'!H62</f>
        <v>0</v>
      </c>
      <c r="G61" s="382"/>
      <c r="H61" s="434"/>
      <c r="I61" s="277">
        <f>'01-Mapa de riesgo-UO'!AV62</f>
        <v>0</v>
      </c>
      <c r="J61" s="364"/>
      <c r="K61" s="374"/>
      <c r="L61" s="374"/>
      <c r="M61" s="374"/>
      <c r="N61" s="374"/>
      <c r="O61" s="374"/>
      <c r="P61" s="374"/>
      <c r="Q61" s="374"/>
      <c r="R61" s="374"/>
    </row>
    <row r="62" spans="1:18" ht="62.45" customHeight="1" x14ac:dyDescent="0.2">
      <c r="A62" s="366">
        <v>19</v>
      </c>
      <c r="B62" s="364" t="str">
        <f>'01-Mapa de riesgo-UO'!C63</f>
        <v>ADMINISTRACIÓN_INSTITUCIONAL</v>
      </c>
      <c r="C62" s="382" t="str">
        <f>'01-Mapa de riesgo-UO'!I63</f>
        <v>Corrupción</v>
      </c>
      <c r="D62" s="382" t="str">
        <f>'01-Mapa de riesgo-UO'!J63</f>
        <v xml:space="preserve">Tráfico de Influencias </v>
      </c>
      <c r="E62" s="382" t="str">
        <f>'01-Mapa de riesgo-UO'!K63</f>
        <v>Favorecimiento en el otorgamiento de derechos o toma de decisiones que competen a la Universidad</v>
      </c>
      <c r="F62" s="77" t="str">
        <f>'01-Mapa de riesgo-UO'!H63</f>
        <v>Utilización o manipulación de información reservada o clasificada que se encuentra disponible en la Secretaria General</v>
      </c>
      <c r="G62" s="382" t="str">
        <f>'01-Mapa de riesgo-UO'!L63</f>
        <v>Procesos legales y/o penales
Pérdida de la imagen institucional</v>
      </c>
      <c r="H62" s="434" t="str">
        <f>'01-Mapa de riesgo-UO'!AS63</f>
        <v>LEVE</v>
      </c>
      <c r="I62" s="277" t="str">
        <f>'01-Mapa de riesgo-UO'!AV63</f>
        <v>ASUMIR</v>
      </c>
      <c r="J62" s="364" t="str">
        <f t="shared" ref="J62" si="15">IF(H62="GRAVE","Debe formularse",IF(H62="MODERADO", "Si el proceso lo requiere","NO"))</f>
        <v>NO</v>
      </c>
      <c r="K62" s="374"/>
      <c r="L62" s="374"/>
      <c r="M62" s="374"/>
      <c r="N62" s="374"/>
      <c r="O62" s="374"/>
      <c r="P62" s="374"/>
      <c r="Q62" s="374"/>
      <c r="R62" s="374"/>
    </row>
    <row r="63" spans="1:18" ht="62.45" customHeight="1" x14ac:dyDescent="0.2">
      <c r="A63" s="366"/>
      <c r="B63" s="364"/>
      <c r="C63" s="382"/>
      <c r="D63" s="382"/>
      <c r="E63" s="382"/>
      <c r="F63" s="77">
        <f>'01-Mapa de riesgo-UO'!H64</f>
        <v>0</v>
      </c>
      <c r="G63" s="382"/>
      <c r="H63" s="434"/>
      <c r="I63" s="277">
        <f>'01-Mapa de riesgo-UO'!AV64</f>
        <v>0</v>
      </c>
      <c r="J63" s="364"/>
      <c r="K63" s="374"/>
      <c r="L63" s="374"/>
      <c r="M63" s="374"/>
      <c r="N63" s="374"/>
      <c r="O63" s="374"/>
      <c r="P63" s="374"/>
      <c r="Q63" s="374"/>
      <c r="R63" s="374"/>
    </row>
    <row r="64" spans="1:18" ht="62.45" customHeight="1" x14ac:dyDescent="0.2">
      <c r="A64" s="366"/>
      <c r="B64" s="364"/>
      <c r="C64" s="382"/>
      <c r="D64" s="382"/>
      <c r="E64" s="382"/>
      <c r="F64" s="77">
        <f>'01-Mapa de riesgo-UO'!H65</f>
        <v>0</v>
      </c>
      <c r="G64" s="382"/>
      <c r="H64" s="434"/>
      <c r="I64" s="277">
        <f>'01-Mapa de riesgo-UO'!AV65</f>
        <v>0</v>
      </c>
      <c r="J64" s="364"/>
      <c r="K64" s="374"/>
      <c r="L64" s="374"/>
      <c r="M64" s="374"/>
      <c r="N64" s="374"/>
      <c r="O64" s="374"/>
      <c r="P64" s="374"/>
      <c r="Q64" s="374"/>
      <c r="R64" s="374"/>
    </row>
    <row r="65" spans="1:18" ht="62.45" customHeight="1" x14ac:dyDescent="0.2">
      <c r="A65" s="366">
        <v>20</v>
      </c>
      <c r="B65" s="364" t="str">
        <f>'01-Mapa de riesgo-UO'!C66</f>
        <v>DIRECCIONAMIENTO_INSTITUCIONAL</v>
      </c>
      <c r="C65" s="382" t="str">
        <f>'01-Mapa de riesgo-UO'!I66</f>
        <v>Cumplimiento</v>
      </c>
      <c r="D65" s="382" t="str">
        <f>'01-Mapa de riesgo-UO'!J66</f>
        <v>Incumplimiento de las metas en los tres niveles de gestión  del PDI 2020-2028</v>
      </c>
      <c r="E65" s="382" t="str">
        <f>'01-Mapa de riesgo-UO'!K66</f>
        <v xml:space="preserve">No se cumplan las metas planteadas en los tres niveles de gestión del Plan de Desarrollo Institcional  proyectadas por las redes de trabajo </v>
      </c>
      <c r="F65" s="77" t="str">
        <f>'01-Mapa de riesgo-UO'!H66</f>
        <v>Falta de seguimiento a las metas planteadas en el PDI</v>
      </c>
      <c r="G65" s="382" t="str">
        <f>'01-Mapa de riesgo-UO'!L66</f>
        <v>Incumplimiento de la misión y visión institucional
Hallazgos por parte de los entes de control
Reprocesos en el reporte
Credibilidad e imagen institucional 
Detrimento presupuestal</v>
      </c>
      <c r="H65" s="434" t="str">
        <f>'01-Mapa de riesgo-UO'!AS66</f>
        <v>LEVE</v>
      </c>
      <c r="I65" s="277" t="str">
        <f>'01-Mapa de riesgo-UO'!AV66</f>
        <v>ASUMIR</v>
      </c>
      <c r="J65" s="364" t="str">
        <f t="shared" ref="J65" si="16">IF(H65="GRAVE","Debe formularse",IF(H65="MODERADO", "Si el proceso lo requiere","NO"))</f>
        <v>NO</v>
      </c>
      <c r="K65" s="374"/>
      <c r="L65" s="374"/>
      <c r="M65" s="374"/>
      <c r="N65" s="374"/>
      <c r="O65" s="374"/>
      <c r="P65" s="374"/>
      <c r="Q65" s="374"/>
      <c r="R65" s="374"/>
    </row>
    <row r="66" spans="1:18" ht="62.45" customHeight="1" x14ac:dyDescent="0.2">
      <c r="A66" s="366"/>
      <c r="B66" s="364"/>
      <c r="C66" s="382"/>
      <c r="D66" s="382"/>
      <c r="E66" s="382"/>
      <c r="F66" s="77" t="str">
        <f>'01-Mapa de riesgo-UO'!H67</f>
        <v>Reporte ausente e  inadecuado por parte de las redes de trabajo del PDI</v>
      </c>
      <c r="G66" s="382"/>
      <c r="H66" s="434"/>
      <c r="I66" s="277" t="str">
        <f>'01-Mapa de riesgo-UO'!AV67</f>
        <v>ASUMIR</v>
      </c>
      <c r="J66" s="364"/>
      <c r="K66" s="374"/>
      <c r="L66" s="374"/>
      <c r="M66" s="374"/>
      <c r="N66" s="374"/>
      <c r="O66" s="374"/>
      <c r="P66" s="374"/>
      <c r="Q66" s="374"/>
      <c r="R66" s="374"/>
    </row>
    <row r="67" spans="1:18" ht="62.45" customHeight="1" x14ac:dyDescent="0.2">
      <c r="A67" s="366"/>
      <c r="B67" s="364"/>
      <c r="C67" s="382"/>
      <c r="D67" s="382"/>
      <c r="E67" s="382"/>
      <c r="F67" s="77" t="str">
        <f>'01-Mapa de riesgo-UO'!H68</f>
        <v>Baja calidad del reporte en los tres niveles de gestión del PDI</v>
      </c>
      <c r="G67" s="382"/>
      <c r="H67" s="434"/>
      <c r="I67" s="277" t="str">
        <f>'01-Mapa de riesgo-UO'!AV68</f>
        <v>ASUMIR</v>
      </c>
      <c r="J67" s="364"/>
      <c r="K67" s="374"/>
      <c r="L67" s="374"/>
      <c r="M67" s="374"/>
      <c r="N67" s="374"/>
      <c r="O67" s="374"/>
      <c r="P67" s="374"/>
      <c r="Q67" s="374"/>
      <c r="R67" s="374"/>
    </row>
    <row r="68" spans="1:18" ht="62.45" customHeight="1" x14ac:dyDescent="0.2">
      <c r="A68" s="366">
        <v>21</v>
      </c>
      <c r="B68" s="364" t="str">
        <f>'01-Mapa de riesgo-UO'!C69</f>
        <v>DIRECCIONAMIENTO_INSTITUCIONAL</v>
      </c>
      <c r="C68" s="382" t="str">
        <f>'01-Mapa de riesgo-UO'!I69</f>
        <v>Corrupción</v>
      </c>
      <c r="D68" s="382" t="str">
        <f>'01-Mapa de riesgo-UO'!J69</f>
        <v>Ejecución inadecuada de proyectos (contratos, Ordenes de servicios,  resoluciones,  proyectos de operación comercial)</v>
      </c>
      <c r="E68" s="382" t="str">
        <f>'01-Mapa de riesgo-UO'!K69</f>
        <v>Incumplimiento en la  ejecución de proyectos (contratos, Ordenes de servicios, resoluciones, proyectos de operación comercial) en el desarrollo y ejecución en cada una de sus etapas</v>
      </c>
      <c r="F68" s="77" t="str">
        <f>'01-Mapa de riesgo-UO'!H69</f>
        <v xml:space="preserve">Desconocimiento de los  procedimientos contractuales y proyectos especiales  </v>
      </c>
      <c r="G68" s="382" t="str">
        <f>'01-Mapa de riesgo-UO'!L69</f>
        <v>Hallazgos por parte de entes de control
Detrimiento patrimonial
Incumplimiento de resultados</v>
      </c>
      <c r="H68" s="434" t="str">
        <f>'01-Mapa de riesgo-UO'!AS69</f>
        <v>MODERADO</v>
      </c>
      <c r="I68" s="277" t="str">
        <f>'01-Mapa de riesgo-UO'!AV69</f>
        <v>REDUCIR</v>
      </c>
      <c r="J68" s="364" t="str">
        <f t="shared" ref="J68" si="17">IF(H68="GRAVE","Debe formularse",IF(H68="MODERADO", "Si el proceso lo requiere","NO"))</f>
        <v>Si el proceso lo requiere</v>
      </c>
      <c r="K68" s="374"/>
      <c r="L68" s="374"/>
      <c r="M68" s="374"/>
      <c r="N68" s="374"/>
      <c r="O68" s="374"/>
      <c r="P68" s="374"/>
      <c r="Q68" s="374"/>
      <c r="R68" s="374"/>
    </row>
    <row r="69" spans="1:18" ht="62.45" customHeight="1" x14ac:dyDescent="0.2">
      <c r="A69" s="366"/>
      <c r="B69" s="364"/>
      <c r="C69" s="382"/>
      <c r="D69" s="382"/>
      <c r="E69" s="382"/>
      <c r="F69" s="77" t="str">
        <f>'01-Mapa de riesgo-UO'!H70</f>
        <v>Bajo nivel de seguimiento periódico en la ejecución de proyectos (contratos, Ordenes de servicios, proyectos de operación comercial)</v>
      </c>
      <c r="G69" s="382"/>
      <c r="H69" s="434"/>
      <c r="I69" s="277">
        <f>'01-Mapa de riesgo-UO'!AV70</f>
        <v>0</v>
      </c>
      <c r="J69" s="364"/>
      <c r="K69" s="374"/>
      <c r="L69" s="374"/>
      <c r="M69" s="374"/>
      <c r="N69" s="374"/>
      <c r="O69" s="374"/>
      <c r="P69" s="374"/>
      <c r="Q69" s="374"/>
      <c r="R69" s="374"/>
    </row>
    <row r="70" spans="1:18" ht="62.45" customHeight="1" x14ac:dyDescent="0.2">
      <c r="A70" s="366"/>
      <c r="B70" s="364"/>
      <c r="C70" s="382"/>
      <c r="D70" s="382"/>
      <c r="E70" s="382"/>
      <c r="F70" s="77" t="str">
        <f>'01-Mapa de riesgo-UO'!H71</f>
        <v xml:space="preserve">Desarticulación de los procedimientos institucionales para el desarrollo y ejecución en cada una de sus etapas </v>
      </c>
      <c r="G70" s="382"/>
      <c r="H70" s="434"/>
      <c r="I70" s="277">
        <f>'01-Mapa de riesgo-UO'!AV71</f>
        <v>0</v>
      </c>
      <c r="J70" s="364"/>
      <c r="K70" s="374"/>
      <c r="L70" s="374"/>
      <c r="M70" s="374"/>
      <c r="N70" s="374"/>
      <c r="O70" s="374"/>
      <c r="P70" s="374"/>
      <c r="Q70" s="374"/>
      <c r="R70" s="374"/>
    </row>
    <row r="71" spans="1:18" ht="62.45" customHeight="1" x14ac:dyDescent="0.2">
      <c r="A71" s="366">
        <v>22</v>
      </c>
      <c r="B71" s="364" t="str">
        <f>'01-Mapa de riesgo-UO'!C72</f>
        <v>ASEGURAMIENTO_DE_LA_CALIDAD_INSTITUCIONAL</v>
      </c>
      <c r="C71" s="382" t="str">
        <f>'01-Mapa de riesgo-UO'!I72</f>
        <v>Estratégico</v>
      </c>
      <c r="D71" s="382" t="str">
        <f>'01-Mapa de riesgo-UO'!J72</f>
        <v xml:space="preserve">Perdida del reconocimiento como institución de alta calidad </v>
      </c>
      <c r="E71" s="382" t="str">
        <f>'01-Mapa de riesgo-UO'!K72</f>
        <v xml:space="preserve">Perdida de los estandares de alta calidad institucional por la falta de apropiación del sistema dispuesto para el aseguramiento de la calidad y de mejoramiento continuo, mediante la autoreflexión, autoevaluación, autoregulación. </v>
      </c>
      <c r="F71" s="77" t="str">
        <f>'01-Mapa de riesgo-UO'!H72</f>
        <v xml:space="preserve">Cambios en la reglamentación para los procesos de aseguramiento de la calidad institucional </v>
      </c>
      <c r="G71" s="382" t="str">
        <f>'01-Mapa de riesgo-UO'!L72</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71" s="434" t="str">
        <f>'01-Mapa de riesgo-UO'!AS72</f>
        <v>LEVE</v>
      </c>
      <c r="I71" s="277" t="str">
        <f>'01-Mapa de riesgo-UO'!AV72</f>
        <v>ASUMIR</v>
      </c>
      <c r="J71" s="364" t="str">
        <f t="shared" ref="J71" si="18">IF(H71="GRAVE","Debe formularse",IF(H71="MODERADO", "Si el proceso lo requiere","NO"))</f>
        <v>NO</v>
      </c>
      <c r="K71" s="374"/>
      <c r="L71" s="374"/>
      <c r="M71" s="374"/>
      <c r="N71" s="374"/>
      <c r="O71" s="374"/>
      <c r="P71" s="374"/>
      <c r="Q71" s="374"/>
      <c r="R71" s="374"/>
    </row>
    <row r="72" spans="1:18" s="17" customFormat="1" ht="66" customHeight="1" x14ac:dyDescent="0.2">
      <c r="A72" s="366"/>
      <c r="B72" s="364"/>
      <c r="C72" s="382"/>
      <c r="D72" s="382"/>
      <c r="E72" s="382"/>
      <c r="F72" s="77" t="str">
        <f>'01-Mapa de riesgo-UO'!H73</f>
        <v xml:space="preserve">Ausencia de un Sistema de Aseguramiento de la Calidad a nivel institucional </v>
      </c>
      <c r="G72" s="382"/>
      <c r="H72" s="434"/>
      <c r="I72" s="277" t="str">
        <f>'01-Mapa de riesgo-UO'!AV73</f>
        <v>ASUMIR</v>
      </c>
      <c r="J72" s="364"/>
      <c r="K72" s="374"/>
      <c r="L72" s="374"/>
      <c r="M72" s="374"/>
      <c r="N72" s="374"/>
      <c r="O72" s="374"/>
      <c r="P72" s="374"/>
      <c r="Q72" s="374"/>
      <c r="R72" s="374"/>
    </row>
    <row r="73" spans="1:18" s="17" customFormat="1" ht="103.9" customHeight="1" x14ac:dyDescent="0.2">
      <c r="A73" s="366"/>
      <c r="B73" s="364"/>
      <c r="C73" s="382"/>
      <c r="D73" s="382"/>
      <c r="E73" s="382"/>
      <c r="F73" s="77" t="str">
        <f>'01-Mapa de riesgo-UO'!H74</f>
        <v xml:space="preserve">Baja apropiación del Sistema de aseguramiento de la calidad </v>
      </c>
      <c r="G73" s="382"/>
      <c r="H73" s="434"/>
      <c r="I73" s="277">
        <f>'01-Mapa de riesgo-UO'!AV74</f>
        <v>0</v>
      </c>
      <c r="J73" s="364"/>
      <c r="K73" s="374"/>
      <c r="L73" s="374"/>
      <c r="M73" s="374"/>
      <c r="N73" s="374"/>
      <c r="O73" s="374"/>
      <c r="P73" s="374"/>
      <c r="Q73" s="374"/>
      <c r="R73" s="374"/>
    </row>
    <row r="74" spans="1:18" s="17" customFormat="1" ht="63.75" customHeight="1" x14ac:dyDescent="0.2">
      <c r="A74" s="366">
        <v>23</v>
      </c>
      <c r="B74" s="364" t="str">
        <f>'01-Mapa de riesgo-UO'!C75</f>
        <v>ADMINISTRACIÓN_INSTITUCIONAL</v>
      </c>
      <c r="C74" s="382" t="str">
        <f>'01-Mapa de riesgo-UO'!I75</f>
        <v>Cumplimiento</v>
      </c>
      <c r="D74" s="382" t="str">
        <f>'01-Mapa de riesgo-UO'!J75</f>
        <v xml:space="preserve">Incumplimiento en Normatividad Archivistica conforme a la actualización de los Instrumentos Archivisticos que deben soportar la Gestión Documental de las Entidades Públicas </v>
      </c>
      <c r="E74" s="382" t="str">
        <f>'01-Mapa de riesgo-UO'!K75</f>
        <v xml:space="preserve">Instrumentos archivisticos desactualizados y no alineados con los cambios institucionales </v>
      </c>
      <c r="F74" s="77" t="str">
        <f>'01-Mapa de riesgo-UO'!H75</f>
        <v>Cambios constantes en la Normativa Archivistica Nacional</v>
      </c>
      <c r="G74" s="382" t="str">
        <f>'01-Mapa de riesgo-UO'!L75</f>
        <v xml:space="preserve">Sanciones a la Institución por el incumplimiento a la normatividad archivistica     
Falta de actualización de las Series Documentales         Desarticulación con los Sistemas Informáticos de la Institución y los cambios de soporte en las Series Documentales                      </v>
      </c>
      <c r="H74" s="434" t="str">
        <f>'01-Mapa de riesgo-UO'!AS75</f>
        <v>MODERADO</v>
      </c>
      <c r="I74" s="277" t="str">
        <f>'01-Mapa de riesgo-UO'!AV75</f>
        <v>REDUCIR</v>
      </c>
      <c r="J74" s="364" t="str">
        <f t="shared" ref="J74:J77" si="19">IF(H74="GRAVE","Debe formularse",IF(H74="MODERADO", "Si el proceso lo requiere","NO"))</f>
        <v>Si el proceso lo requiere</v>
      </c>
      <c r="K74" s="380" t="s">
        <v>770</v>
      </c>
      <c r="L74" s="380"/>
      <c r="M74" s="380"/>
      <c r="N74" s="380" t="s">
        <v>771</v>
      </c>
      <c r="O74" s="380" t="s">
        <v>772</v>
      </c>
      <c r="P74" s="380"/>
      <c r="Q74" s="380"/>
      <c r="R74" s="380" t="s">
        <v>773</v>
      </c>
    </row>
    <row r="75" spans="1:18" s="17" customFormat="1" ht="63.75" customHeight="1" x14ac:dyDescent="0.2">
      <c r="A75" s="366"/>
      <c r="B75" s="364"/>
      <c r="C75" s="382"/>
      <c r="D75" s="382"/>
      <c r="E75" s="382"/>
      <c r="F75" s="77" t="str">
        <f>'01-Mapa de riesgo-UO'!H76</f>
        <v>Modificaciones en la Estructura Organizacional y que tienen relación directa con los instrumentos archivisticos</v>
      </c>
      <c r="G75" s="382"/>
      <c r="H75" s="434"/>
      <c r="I75" s="277" t="str">
        <f>'01-Mapa de riesgo-UO'!AV76</f>
        <v>REDUCIR</v>
      </c>
      <c r="J75" s="364"/>
      <c r="K75" s="380"/>
      <c r="L75" s="380"/>
      <c r="M75" s="380"/>
      <c r="N75" s="380"/>
      <c r="O75" s="380"/>
      <c r="P75" s="380"/>
      <c r="Q75" s="380"/>
      <c r="R75" s="380"/>
    </row>
    <row r="76" spans="1:18" s="17" customFormat="1" ht="63.75" customHeight="1" x14ac:dyDescent="0.2">
      <c r="A76" s="366"/>
      <c r="B76" s="364"/>
      <c r="C76" s="382"/>
      <c r="D76" s="382"/>
      <c r="E76" s="382"/>
      <c r="F76" s="77" t="str">
        <f>'01-Mapa de riesgo-UO'!H77</f>
        <v>Falta de personal para desarrollar las actividades de actualización de los instrumentos</v>
      </c>
      <c r="G76" s="382"/>
      <c r="H76" s="434"/>
      <c r="I76" s="277" t="str">
        <f>'01-Mapa de riesgo-UO'!AV77</f>
        <v>REDUCIR</v>
      </c>
      <c r="J76" s="364"/>
      <c r="K76" s="380"/>
      <c r="L76" s="380"/>
      <c r="M76" s="380"/>
      <c r="N76" s="380"/>
      <c r="O76" s="380"/>
      <c r="P76" s="380"/>
      <c r="Q76" s="380"/>
      <c r="R76" s="380"/>
    </row>
    <row r="77" spans="1:18" s="17" customFormat="1" ht="63.75" customHeight="1" x14ac:dyDescent="0.2">
      <c r="A77" s="366">
        <v>24</v>
      </c>
      <c r="B77" s="364" t="str">
        <f>'01-Mapa de riesgo-UO'!C78</f>
        <v>DOCENCIA</v>
      </c>
      <c r="C77" s="382" t="str">
        <f>'01-Mapa de riesgo-UO'!I78</f>
        <v>Tecnológico</v>
      </c>
      <c r="D77" s="382" t="str">
        <f>'01-Mapa de riesgo-UO'!J78</f>
        <v>No disponer de espacio de almacenamiento en el servidor requerido para el funcionamiento de la unidad</v>
      </c>
      <c r="E77" s="382" t="str">
        <f>'01-Mapa de riesgo-UO'!K78</f>
        <v>El peso de la información que actualmente se genra a partir de los procesos de formación vigentes superan el limite de la capacidad disponible.</v>
      </c>
      <c r="F77" s="77" t="str">
        <f>'01-Mapa de riesgo-UO'!H78</f>
        <v>El crecimiento de los proceos liderados por univirtual han superado la capacidad actual del servidor</v>
      </c>
      <c r="G77" s="382" t="str">
        <f>'01-Mapa de riesgo-UO'!L78</f>
        <v xml:space="preserve">Suspensión de servicios de formación virtual y procesos administrativos </v>
      </c>
      <c r="H77" s="434" t="str">
        <f>'01-Mapa de riesgo-UO'!AS78</f>
        <v>GRAVE</v>
      </c>
      <c r="I77" s="277" t="str">
        <f>'01-Mapa de riesgo-UO'!AV78</f>
        <v>REDUCIR</v>
      </c>
      <c r="J77" s="364" t="str">
        <f t="shared" si="19"/>
        <v>Debe formularse</v>
      </c>
      <c r="K77" s="380" t="s">
        <v>774</v>
      </c>
      <c r="L77" s="380"/>
      <c r="M77" s="380"/>
      <c r="N77" s="380" t="s">
        <v>775</v>
      </c>
      <c r="O77" s="380" t="s">
        <v>776</v>
      </c>
      <c r="P77" s="380"/>
      <c r="Q77" s="380"/>
      <c r="R77" s="380" t="s">
        <v>775</v>
      </c>
    </row>
    <row r="78" spans="1:18" s="17" customFormat="1" ht="63.75" customHeight="1" x14ac:dyDescent="0.2">
      <c r="A78" s="366"/>
      <c r="B78" s="364"/>
      <c r="C78" s="382"/>
      <c r="D78" s="382"/>
      <c r="E78" s="382"/>
      <c r="F78" s="77">
        <f>'01-Mapa de riesgo-UO'!H79</f>
        <v>0</v>
      </c>
      <c r="G78" s="382"/>
      <c r="H78" s="434"/>
      <c r="I78" s="277" t="str">
        <f>'01-Mapa de riesgo-UO'!AV79</f>
        <v>COMPARTIR</v>
      </c>
      <c r="J78" s="364"/>
      <c r="K78" s="380"/>
      <c r="L78" s="380"/>
      <c r="M78" s="380"/>
      <c r="N78" s="380"/>
      <c r="O78" s="380"/>
      <c r="P78" s="380"/>
      <c r="Q78" s="380"/>
      <c r="R78" s="380"/>
    </row>
    <row r="79" spans="1:18" s="17" customFormat="1" ht="63.75" customHeight="1" x14ac:dyDescent="0.2">
      <c r="A79" s="366"/>
      <c r="B79" s="364"/>
      <c r="C79" s="382"/>
      <c r="D79" s="382"/>
      <c r="E79" s="382"/>
      <c r="F79" s="77">
        <f>'01-Mapa de riesgo-UO'!H80</f>
        <v>0</v>
      </c>
      <c r="G79" s="382"/>
      <c r="H79" s="434"/>
      <c r="I79" s="277">
        <f>'01-Mapa de riesgo-UO'!AV80</f>
        <v>0</v>
      </c>
      <c r="J79" s="364"/>
      <c r="K79" s="380"/>
      <c r="L79" s="380"/>
      <c r="M79" s="380"/>
      <c r="N79" s="380"/>
      <c r="O79" s="380"/>
      <c r="P79" s="380"/>
      <c r="Q79" s="380"/>
      <c r="R79" s="380"/>
    </row>
    <row r="80" spans="1:18" s="17" customFormat="1" ht="63.75" customHeight="1" x14ac:dyDescent="0.2">
      <c r="A80" s="366">
        <v>25</v>
      </c>
      <c r="B80" s="364" t="str">
        <f>'01-Mapa de riesgo-UO'!C81</f>
        <v>EXCELENCIA_ACADÉMICA_PARA_LA_FORMACIÓN_INTEGRAL</v>
      </c>
      <c r="C80" s="382" t="str">
        <f>'01-Mapa de riesgo-UO'!I81</f>
        <v>Estratégico</v>
      </c>
      <c r="D80" s="382" t="str">
        <f>'01-Mapa de riesgo-UO'!J81</f>
        <v xml:space="preserve">Oferta de programas con baja calidad académica </v>
      </c>
      <c r="E80" s="382" t="str">
        <f>'01-Mapa de riesgo-UO'!K81</f>
        <v xml:space="preserve">Tendencia de la población estudiantil a escoger  otras IES por ofrecer mejor calidad  </v>
      </c>
      <c r="F80" s="77" t="str">
        <f>'01-Mapa de riesgo-UO'!H81</f>
        <v>Desconocimiento de la oferta de programas de la UTP.</v>
      </c>
      <c r="G80" s="382" t="str">
        <f>'01-Mapa de riesgo-UO'!L81</f>
        <v xml:space="preserve">No satisfacer la demanda estudiantil. Pérdidad de imagen. Afectación d elos indicadores . Disminución por recursos. </v>
      </c>
      <c r="H80" s="434" t="str">
        <f>'01-Mapa de riesgo-UO'!AS81</f>
        <v>LEVE</v>
      </c>
      <c r="I80" s="277" t="str">
        <f>'01-Mapa de riesgo-UO'!AV81</f>
        <v>ASUMIR</v>
      </c>
      <c r="J80" s="364" t="str">
        <f t="shared" ref="J80:J98" si="20">IF(H80="GRAVE","Debe formularse",IF(H80="MODERADO", "Si el proceso lo requiere","NO"))</f>
        <v>NO</v>
      </c>
      <c r="K80" s="374"/>
      <c r="L80" s="374"/>
      <c r="M80" s="374"/>
      <c r="N80" s="374"/>
      <c r="O80" s="374"/>
      <c r="P80" s="374"/>
      <c r="Q80" s="374"/>
      <c r="R80" s="374"/>
    </row>
    <row r="81" spans="1:18" s="17" customFormat="1" ht="63.75" customHeight="1" x14ac:dyDescent="0.2">
      <c r="A81" s="366"/>
      <c r="B81" s="364"/>
      <c r="C81" s="382"/>
      <c r="D81" s="382"/>
      <c r="E81" s="382"/>
      <c r="F81" s="77" t="str">
        <f>'01-Mapa de riesgo-UO'!H82</f>
        <v xml:space="preserve">Desconocimiento de los beneficios de cursar programas con acreditación de alta calidad. </v>
      </c>
      <c r="G81" s="382"/>
      <c r="H81" s="434"/>
      <c r="I81" s="277" t="str">
        <f>'01-Mapa de riesgo-UO'!AV82</f>
        <v>ASUMIR</v>
      </c>
      <c r="J81" s="364"/>
      <c r="K81" s="374"/>
      <c r="L81" s="374"/>
      <c r="M81" s="374"/>
      <c r="N81" s="374"/>
      <c r="O81" s="374"/>
      <c r="P81" s="374"/>
      <c r="Q81" s="374"/>
      <c r="R81" s="374"/>
    </row>
    <row r="82" spans="1:18" s="17" customFormat="1" ht="63.75" customHeight="1" x14ac:dyDescent="0.2">
      <c r="A82" s="366"/>
      <c r="B82" s="364"/>
      <c r="C82" s="382"/>
      <c r="D82" s="382"/>
      <c r="E82" s="382"/>
      <c r="F82" s="77" t="str">
        <f>'01-Mapa de riesgo-UO'!H83</f>
        <v xml:space="preserve">Oferta de programas con baja calidad académica </v>
      </c>
      <c r="G82" s="382"/>
      <c r="H82" s="434"/>
      <c r="I82" s="277">
        <f>'01-Mapa de riesgo-UO'!AV83</f>
        <v>0</v>
      </c>
      <c r="J82" s="364"/>
      <c r="K82" s="374"/>
      <c r="L82" s="374"/>
      <c r="M82" s="374"/>
      <c r="N82" s="374"/>
      <c r="O82" s="374"/>
      <c r="P82" s="374"/>
      <c r="Q82" s="374"/>
      <c r="R82" s="374"/>
    </row>
    <row r="83" spans="1:18" ht="63.75" customHeight="1" x14ac:dyDescent="0.2">
      <c r="A83" s="366">
        <v>26</v>
      </c>
      <c r="B83" s="364" t="str">
        <f>'01-Mapa de riesgo-UO'!C84</f>
        <v>CREACIÓN_GESTIÓN_Y_TRANSFERENCIA_DEL_CONOCIMIENTO</v>
      </c>
      <c r="C83" s="382" t="str">
        <f>'01-Mapa de riesgo-UO'!I84</f>
        <v>Estratégico</v>
      </c>
      <c r="D83" s="382" t="str">
        <f>'01-Mapa de riesgo-UO'!J84</f>
        <v xml:space="preserve">Disminución de proyectos y servicios  de extensión en la Universidad Tecnológica de Pereira. </v>
      </c>
      <c r="E83" s="382" t="str">
        <f>'01-Mapa de riesgo-UO'!K84</f>
        <v xml:space="preserve">Baja demanda de servicios de extensión en el sector externo a la Universidad Tecnológica de Pereira. </v>
      </c>
      <c r="F83" s="77" t="str">
        <f>'01-Mapa de riesgo-UO'!H84</f>
        <v>Mala imagen de los servicios ofrecidos os por la institución.</v>
      </c>
      <c r="G83" s="382" t="str">
        <f>'01-Mapa de riesgo-UO'!L84</f>
        <v xml:space="preserve">Desfinanciación de la Institución por falta de recursos internos. 
Bajo posicionamiento de la institución a nivel local, regional, nacional e internacional. 
Incumplimiento en los indicadores. </v>
      </c>
      <c r="H83" s="434" t="str">
        <f>'01-Mapa de riesgo-UO'!AS84</f>
        <v>LEVE</v>
      </c>
      <c r="I83" s="277" t="str">
        <f>'01-Mapa de riesgo-UO'!AV84</f>
        <v>ASUMIR</v>
      </c>
      <c r="J83" s="364" t="str">
        <f t="shared" si="20"/>
        <v>NO</v>
      </c>
      <c r="K83" s="374"/>
      <c r="L83" s="374"/>
      <c r="M83" s="374"/>
      <c r="N83" s="374"/>
      <c r="O83" s="374"/>
      <c r="P83" s="374"/>
      <c r="Q83" s="374"/>
      <c r="R83" s="374"/>
    </row>
    <row r="84" spans="1:18" ht="63.75" customHeight="1" x14ac:dyDescent="0.2">
      <c r="A84" s="366"/>
      <c r="B84" s="364"/>
      <c r="C84" s="382"/>
      <c r="D84" s="382"/>
      <c r="E84" s="382"/>
      <c r="F84" s="77" t="str">
        <f>'01-Mapa de riesgo-UO'!H85</f>
        <v xml:space="preserve">Falta de reglamentación y lineamientos claros en temas de extensión universitaria. </v>
      </c>
      <c r="G84" s="382"/>
      <c r="H84" s="434"/>
      <c r="I84" s="277" t="str">
        <f>'01-Mapa de riesgo-UO'!AV85</f>
        <v>ASUMIR</v>
      </c>
      <c r="J84" s="364"/>
      <c r="K84" s="374"/>
      <c r="L84" s="374"/>
      <c r="M84" s="374"/>
      <c r="N84" s="374"/>
      <c r="O84" s="374"/>
      <c r="P84" s="374"/>
      <c r="Q84" s="374"/>
      <c r="R84" s="374"/>
    </row>
    <row r="85" spans="1:18" ht="63.75" customHeight="1" x14ac:dyDescent="0.2">
      <c r="A85" s="366"/>
      <c r="B85" s="364"/>
      <c r="C85" s="382"/>
      <c r="D85" s="382"/>
      <c r="E85" s="382"/>
      <c r="F85" s="77" t="str">
        <f>'01-Mapa de riesgo-UO'!H86</f>
        <v>Poca acertividad en la promoción, difusion y visibilidad de los servicios de extensión de la Universidad</v>
      </c>
      <c r="G85" s="382"/>
      <c r="H85" s="434"/>
      <c r="I85" s="277" t="str">
        <f>'01-Mapa de riesgo-UO'!AV86</f>
        <v>ASUMIR</v>
      </c>
      <c r="J85" s="364"/>
      <c r="K85" s="374"/>
      <c r="L85" s="374"/>
      <c r="M85" s="374"/>
      <c r="N85" s="374"/>
      <c r="O85" s="374"/>
      <c r="P85" s="374"/>
      <c r="Q85" s="374"/>
      <c r="R85" s="374"/>
    </row>
    <row r="86" spans="1:18" ht="63.75" customHeight="1" x14ac:dyDescent="0.2">
      <c r="A86" s="366">
        <v>27</v>
      </c>
      <c r="B86" s="364" t="str">
        <f>'01-Mapa de riesgo-UO'!C87</f>
        <v>CREACIÓN_GESTIÓN_Y_TRANSFERENCIA_DEL_CONOCIMIENTO</v>
      </c>
      <c r="C86" s="382" t="str">
        <f>'01-Mapa de riesgo-UO'!I87</f>
        <v>Estratégico</v>
      </c>
      <c r="D86" s="382" t="str">
        <f>'01-Mapa de riesgo-UO'!J87</f>
        <v xml:space="preserve">Grupos de Investigación sin reconocimiento por MinCiencias. </v>
      </c>
      <c r="E86" s="382" t="str">
        <f>'01-Mapa de riesgo-UO'!K87</f>
        <v>Grupos de Investigación que no cumplen con los estándares mínimos para lograr el reconocimiento de MinCiencias o en su defecto disminuyan su categoría.</v>
      </c>
      <c r="F86" s="77" t="str">
        <f>'01-Mapa de riesgo-UO'!H87</f>
        <v>Cambio de normatividad por parte de MinCiencias, relacionada al modelo de medición</v>
      </c>
      <c r="G86" s="382" t="str">
        <f>'01-Mapa de riesgo-UO'!L87</f>
        <v xml:space="preserve">Pérdida de Acreditación Institucional y registros calificados. 
Incumplimiento de los indicadores institucionales. 
Disminución en la imagen y reconocimiento como universidad investigativa. 
</v>
      </c>
      <c r="H86" s="434" t="str">
        <f>'01-Mapa de riesgo-UO'!AS87</f>
        <v>MODERADO</v>
      </c>
      <c r="I86" s="277" t="str">
        <f>'01-Mapa de riesgo-UO'!AV87</f>
        <v>REDUCIR</v>
      </c>
      <c r="J86" s="364" t="str">
        <f t="shared" si="20"/>
        <v>Si el proceso lo requiere</v>
      </c>
      <c r="K86" s="374"/>
      <c r="L86" s="374"/>
      <c r="M86" s="374"/>
      <c r="N86" s="374"/>
      <c r="O86" s="374"/>
      <c r="P86" s="374"/>
      <c r="Q86" s="374"/>
      <c r="R86" s="374"/>
    </row>
    <row r="87" spans="1:18" ht="63.75" customHeight="1" x14ac:dyDescent="0.2">
      <c r="A87" s="366"/>
      <c r="B87" s="364"/>
      <c r="C87" s="382"/>
      <c r="D87" s="382"/>
      <c r="E87" s="382"/>
      <c r="F87" s="77" t="str">
        <f>'01-Mapa de riesgo-UO'!H88</f>
        <v xml:space="preserve">Falta de financiación externa o interna para el fortalecimiento de los Grupos de Investigación. </v>
      </c>
      <c r="G87" s="382"/>
      <c r="H87" s="434"/>
      <c r="I87" s="277">
        <f>'01-Mapa de riesgo-UO'!AV88</f>
        <v>0</v>
      </c>
      <c r="J87" s="364"/>
      <c r="K87" s="374"/>
      <c r="L87" s="374"/>
      <c r="M87" s="374"/>
      <c r="N87" s="374"/>
      <c r="O87" s="374"/>
      <c r="P87" s="374"/>
      <c r="Q87" s="374"/>
      <c r="R87" s="374"/>
    </row>
    <row r="88" spans="1:18" ht="63.75" customHeight="1" x14ac:dyDescent="0.2">
      <c r="A88" s="366"/>
      <c r="B88" s="364"/>
      <c r="C88" s="382"/>
      <c r="D88" s="382"/>
      <c r="E88" s="382"/>
      <c r="F88" s="77" t="str">
        <f>'01-Mapa de riesgo-UO'!H89</f>
        <v xml:space="preserve">Desactualización de procedimientos y reglamentación interna relacionada a los Grupos de Investigación. </v>
      </c>
      <c r="G88" s="382"/>
      <c r="H88" s="434"/>
      <c r="I88" s="277">
        <f>'01-Mapa de riesgo-UO'!AV89</f>
        <v>0</v>
      </c>
      <c r="J88" s="364"/>
      <c r="K88" s="374"/>
      <c r="L88" s="374"/>
      <c r="M88" s="374"/>
      <c r="N88" s="374"/>
      <c r="O88" s="374"/>
      <c r="P88" s="374"/>
      <c r="Q88" s="374"/>
      <c r="R88" s="374"/>
    </row>
    <row r="89" spans="1:18" ht="63.75" customHeight="1" x14ac:dyDescent="0.2">
      <c r="A89" s="366">
        <v>28</v>
      </c>
      <c r="B89" s="364" t="str">
        <f>'01-Mapa de riesgo-UO'!C90</f>
        <v>GESTIÓN_DEL_CONTEXTO_Y_VISIBILIDAD_NACIONAL_E_INTERNACIONAL</v>
      </c>
      <c r="C89" s="382" t="str">
        <f>'01-Mapa de riesgo-UO'!I90</f>
        <v>Estratégico</v>
      </c>
      <c r="D89" s="382" t="str">
        <f>'01-Mapa de riesgo-UO'!J90</f>
        <v>Baja contribución de la universidad al análisis y la búsqueda de soluciones a los problemas de la sociedad.</v>
      </c>
      <c r="E89" s="382" t="str">
        <f>'01-Mapa de riesgo-UO'!K90</f>
        <v xml:space="preserve">Desarrollo de la universidad descontextualizada de la realidad regional, nacional e internacional, con bajos nivel de articulación entre los diferentes actores institucionales, y sin procesos de retroalimentación efectiva entre la universidad y el medio, limitando su contribución a la comprensión y búsqueda de soluciones a problemas de la sociedad. </v>
      </c>
      <c r="F89" s="77" t="str">
        <f>'01-Mapa de riesgo-UO'!H90</f>
        <v>Bajo nivel de articulación entre los diferentes actores institucionales.</v>
      </c>
      <c r="G89" s="382" t="str">
        <f>'01-Mapa de riesgo-UO'!L90</f>
        <v>*Baja incidencia en el medio.
*Desaprovechamiento de oportunidades de gestión de recursos.
*Pérdida de crédibilidad institucional.
*Comunidad Universitaria y egresados que no puede acceder a oportunidades académicas, de investigación y/o laborales.</v>
      </c>
      <c r="H89" s="434" t="str">
        <f>'01-Mapa de riesgo-UO'!AS90</f>
        <v>LEVE</v>
      </c>
      <c r="I89" s="277" t="str">
        <f>'01-Mapa de riesgo-UO'!AV90</f>
        <v>ASUMIR</v>
      </c>
      <c r="J89" s="364" t="str">
        <f t="shared" si="20"/>
        <v>NO</v>
      </c>
      <c r="K89" s="374"/>
      <c r="L89" s="374"/>
      <c r="M89" s="374"/>
      <c r="N89" s="374"/>
      <c r="O89" s="374"/>
      <c r="P89" s="374"/>
      <c r="Q89" s="374"/>
      <c r="R89" s="374"/>
    </row>
    <row r="90" spans="1:18" ht="63.75" customHeight="1" x14ac:dyDescent="0.2">
      <c r="A90" s="366"/>
      <c r="B90" s="364"/>
      <c r="C90" s="382"/>
      <c r="D90" s="382"/>
      <c r="E90" s="382"/>
      <c r="F90" s="77" t="str">
        <f>'01-Mapa de riesgo-UO'!H91</f>
        <v>Ausencia de liderazgo transformacional y de conocimiento frente a la dinámica institucional, regional, nacional e internacional.</v>
      </c>
      <c r="G90" s="382"/>
      <c r="H90" s="434"/>
      <c r="I90" s="277">
        <f>'01-Mapa de riesgo-UO'!AV91</f>
        <v>0</v>
      </c>
      <c r="J90" s="364"/>
      <c r="K90" s="374"/>
      <c r="L90" s="374"/>
      <c r="M90" s="374"/>
      <c r="N90" s="374"/>
      <c r="O90" s="374"/>
      <c r="P90" s="374"/>
      <c r="Q90" s="374"/>
      <c r="R90" s="374"/>
    </row>
    <row r="91" spans="1:18" ht="63.75" customHeight="1" x14ac:dyDescent="0.2">
      <c r="A91" s="366"/>
      <c r="B91" s="364"/>
      <c r="C91" s="382"/>
      <c r="D91" s="382"/>
      <c r="E91" s="382"/>
      <c r="F91" s="77" t="str">
        <f>'01-Mapa de riesgo-UO'!H92</f>
        <v>Bajos procesos de retroalimentación efectiva entre la universidad y el medio.</v>
      </c>
      <c r="G91" s="382"/>
      <c r="H91" s="434"/>
      <c r="I91" s="277">
        <f>'01-Mapa de riesgo-UO'!AV92</f>
        <v>0</v>
      </c>
      <c r="J91" s="364"/>
      <c r="K91" s="374"/>
      <c r="L91" s="374"/>
      <c r="M91" s="374"/>
      <c r="N91" s="374"/>
      <c r="O91" s="374"/>
      <c r="P91" s="374"/>
      <c r="Q91" s="374"/>
      <c r="R91" s="374"/>
    </row>
    <row r="92" spans="1:18" ht="115.15" customHeight="1" x14ac:dyDescent="0.2">
      <c r="A92" s="366">
        <v>29</v>
      </c>
      <c r="B92" s="364" t="str">
        <f>'01-Mapa de riesgo-UO'!C93</f>
        <v>GESTIÓN_DEL_CONTEXTO_Y_VISIBILIDAD_NACIONAL_E_INTERNACIONAL</v>
      </c>
      <c r="C92" s="382" t="str">
        <f>'01-Mapa de riesgo-UO'!I93</f>
        <v>Ambiental</v>
      </c>
      <c r="D92" s="382" t="str">
        <f>'01-Mapa de riesgo-UO'!J93</f>
        <v>Restricciones para la movilidad nacional e internacional entrante y saliente</v>
      </c>
      <c r="E92" s="382" t="str">
        <f>'01-Mapa de riesgo-UO'!K93</f>
        <v>La pandemia y emergencia sanitaria que en la actualidad se está viviendo en el mundo, ha llevado a los gobiernos a tomar diferentes medidas de aislamiento como el cierre de fronteras nacionales e internacionales, cancelación de eventos y a la construcción de protocolos complejos, que podrían dificultar la movilidad fisica de la comunidad universitaria entrante y saliente</v>
      </c>
      <c r="F92" s="77" t="str">
        <f>'01-Mapa de riesgo-UO'!H93</f>
        <v>Cierre de fronteras nacionales e internacionales y definición de protocolos complejos derivados de la pandemia, que dificulten la movilidad fisica de la comunidad universitaria entrante y saliente.</v>
      </c>
      <c r="G92" s="382" t="str">
        <f>'01-Mapa de riesgo-UO'!L93</f>
        <v>*Incumplimiento de las metas que requieren de movilidad física nacional e internacional.
*No lograr que los programas académicos tengan contexto y reconocimiento nacional e internacional</v>
      </c>
      <c r="H92" s="434" t="str">
        <f>'01-Mapa de riesgo-UO'!AS93</f>
        <v>MODERADO</v>
      </c>
      <c r="I92" s="277" t="str">
        <f>'01-Mapa de riesgo-UO'!AV93</f>
        <v>REDUCIR</v>
      </c>
      <c r="J92" s="364" t="str">
        <f t="shared" si="20"/>
        <v>Si el proceso lo requiere</v>
      </c>
      <c r="K92" s="374"/>
      <c r="L92" s="374"/>
      <c r="M92" s="374"/>
      <c r="N92" s="374"/>
      <c r="O92" s="374"/>
      <c r="P92" s="374"/>
      <c r="Q92" s="374"/>
      <c r="R92" s="374"/>
    </row>
    <row r="93" spans="1:18" ht="63.75" customHeight="1" x14ac:dyDescent="0.2">
      <c r="A93" s="366"/>
      <c r="B93" s="364"/>
      <c r="C93" s="382"/>
      <c r="D93" s="382"/>
      <c r="E93" s="382"/>
      <c r="F93" s="77">
        <f>'01-Mapa de riesgo-UO'!H94</f>
        <v>0</v>
      </c>
      <c r="G93" s="382"/>
      <c r="H93" s="434"/>
      <c r="I93" s="277">
        <f>'01-Mapa de riesgo-UO'!AV94</f>
        <v>0</v>
      </c>
      <c r="J93" s="364"/>
      <c r="K93" s="374"/>
      <c r="L93" s="374"/>
      <c r="M93" s="374"/>
      <c r="N93" s="374"/>
      <c r="O93" s="374"/>
      <c r="P93" s="374"/>
      <c r="Q93" s="374"/>
      <c r="R93" s="374"/>
    </row>
    <row r="94" spans="1:18" ht="63.75" customHeight="1" x14ac:dyDescent="0.2">
      <c r="A94" s="366"/>
      <c r="B94" s="364"/>
      <c r="C94" s="382"/>
      <c r="D94" s="382"/>
      <c r="E94" s="382"/>
      <c r="F94" s="77">
        <f>'01-Mapa de riesgo-UO'!H95</f>
        <v>0</v>
      </c>
      <c r="G94" s="382"/>
      <c r="H94" s="434"/>
      <c r="I94" s="277">
        <f>'01-Mapa de riesgo-UO'!AV95</f>
        <v>0</v>
      </c>
      <c r="J94" s="364"/>
      <c r="K94" s="374"/>
      <c r="L94" s="374"/>
      <c r="M94" s="374"/>
      <c r="N94" s="374"/>
      <c r="O94" s="374"/>
      <c r="P94" s="374"/>
      <c r="Q94" s="374"/>
      <c r="R94" s="374"/>
    </row>
    <row r="95" spans="1:18" ht="63.75" customHeight="1" x14ac:dyDescent="0.2">
      <c r="A95" s="366">
        <v>30</v>
      </c>
      <c r="B95" s="364" t="str">
        <f>'01-Mapa de riesgo-UO'!C96</f>
        <v>GESTIÓN_Y_SOSTENIBILIDAD_INSTITUCIONAL</v>
      </c>
      <c r="C95" s="382" t="str">
        <f>'01-Mapa de riesgo-UO'!I96</f>
        <v>Estratégico</v>
      </c>
      <c r="D95" s="382" t="str">
        <f>'01-Mapa de riesgo-UO'!J96</f>
        <v xml:space="preserve">Desfinanciación del presupuesto de la Universidad </v>
      </c>
      <c r="E95" s="382" t="str">
        <f>'01-Mapa de riesgo-UO'!K96</f>
        <v>Desfinanciación del presupuesto de la Universidad por la expedición de normas de entes internos (Consejo Superior, Consejo Académico) y externos (Gobierno y Congreso) que impactan directamente al presupuesto de gastos de la Universidad o por un menor recaudo que no permita garantizar los compromisos adquiridos</v>
      </c>
      <c r="F95" s="77" t="str">
        <f>'01-Mapa de riesgo-UO'!H96</f>
        <v>Aprobación de normas y leyes gubernamentales que le generan mayor obligación a la institución o cambios en el funcionamiento.</v>
      </c>
      <c r="G95" s="382" t="str">
        <f>'01-Mapa de riesgo-UO'!L96</f>
        <v>Modificaciones presupuestales (Reducciones, traslados y  aplazamientos) que permitan atender prioritariamente los gastos de funcionamiento y las normas de Ley.
Déficit presupuestal contituido por los compromisos legalmente adquiridos que han surtido todo el trámite presupuestal, pero no hay recursos disponibles para su pago con cargo al presupuesto del año en que se originaron.</v>
      </c>
      <c r="H95" s="434" t="str">
        <f>'01-Mapa de riesgo-UO'!AS96</f>
        <v>LEVE</v>
      </c>
      <c r="I95" s="277" t="str">
        <f>'01-Mapa de riesgo-UO'!AV96</f>
        <v>ASUMIR</v>
      </c>
      <c r="J95" s="364" t="str">
        <f t="shared" si="20"/>
        <v>NO</v>
      </c>
      <c r="K95" s="374"/>
      <c r="L95" s="374"/>
      <c r="M95" s="374"/>
      <c r="N95" s="374"/>
      <c r="O95" s="374"/>
      <c r="P95" s="374"/>
      <c r="Q95" s="374"/>
      <c r="R95" s="374"/>
    </row>
    <row r="96" spans="1:18" ht="63.75" customHeight="1" x14ac:dyDescent="0.2">
      <c r="A96" s="366"/>
      <c r="B96" s="364"/>
      <c r="C96" s="382"/>
      <c r="D96" s="382"/>
      <c r="E96" s="382"/>
      <c r="F96" s="77" t="str">
        <f>'01-Mapa de riesgo-UO'!H97</f>
        <v xml:space="preserve">Directrices administrativas no soportadas en análisis financieros. </v>
      </c>
      <c r="G96" s="382"/>
      <c r="H96" s="434"/>
      <c r="I96" s="277" t="str">
        <f>'01-Mapa de riesgo-UO'!AV97</f>
        <v>ASUMIR</v>
      </c>
      <c r="J96" s="364"/>
      <c r="K96" s="374"/>
      <c r="L96" s="374"/>
      <c r="M96" s="374"/>
      <c r="N96" s="374"/>
      <c r="O96" s="374"/>
      <c r="P96" s="374"/>
      <c r="Q96" s="374"/>
      <c r="R96" s="374"/>
    </row>
    <row r="97" spans="1:18" ht="115.15" customHeight="1" x14ac:dyDescent="0.2">
      <c r="A97" s="366"/>
      <c r="B97" s="364"/>
      <c r="C97" s="382"/>
      <c r="D97" s="382"/>
      <c r="E97" s="382"/>
      <c r="F97" s="77" t="str">
        <f>'01-Mapa de riesgo-UO'!H98</f>
        <v>Disminución en el recaudo de los recursos apropiados en el presupuesto de la Universidad aprobado por el Consejo Superior.</v>
      </c>
      <c r="G97" s="382"/>
      <c r="H97" s="434"/>
      <c r="I97" s="277">
        <f>'01-Mapa de riesgo-UO'!AV98</f>
        <v>0</v>
      </c>
      <c r="J97" s="364"/>
      <c r="K97" s="374"/>
      <c r="L97" s="374"/>
      <c r="M97" s="374"/>
      <c r="N97" s="374"/>
      <c r="O97" s="374"/>
      <c r="P97" s="374"/>
      <c r="Q97" s="374"/>
      <c r="R97" s="374"/>
    </row>
    <row r="98" spans="1:18" ht="79.900000000000006" customHeight="1" x14ac:dyDescent="0.2">
      <c r="A98" s="366">
        <v>31</v>
      </c>
      <c r="B98" s="364" t="str">
        <f>'01-Mapa de riesgo-UO'!C99</f>
        <v>BIENESTAR_INSTITUCIONAL_CALIDAD_DE_VIDA_E_INCLUSIÓN_EN_CONTEXTOS_UNIVERSITARIOS</v>
      </c>
      <c r="C98" s="382" t="str">
        <f>'01-Mapa de riesgo-UO'!I99</f>
        <v>Estratégico</v>
      </c>
      <c r="D98" s="382" t="str">
        <f>'01-Mapa de riesgo-UO'!J99</f>
        <v>Programas de bienestar institucional que no generan impacto en la calidad de vida e inclusión de la comunidad universitaria</v>
      </c>
      <c r="E98" s="382" t="str">
        <f>'01-Mapa de riesgo-UO'!K99</f>
        <v>Comunidad Universitaria,  sin impacto a traves de los programas, estrategias y gestiones internas y externas orientadas al Bienestar Institucional, calidad de vida e inclusión.</v>
      </c>
      <c r="F98" s="77" t="str">
        <f>'01-Mapa de riesgo-UO'!H99</f>
        <v>Desinformación y falta de interes de los usuarios en los programas y estrategias orientadas al Bienestar Institucional, la calidad de vida e inclusión en contextos universitarios.</v>
      </c>
      <c r="G98" s="382" t="str">
        <f>'01-Mapa de riesgo-UO'!L99</f>
        <v xml:space="preserve">Deserción estudiantil 
Falta de credibilidad en los procesos  de la Vicerrectoría de Responsabilidad Social y Bienestar Universitario
Disminución en el cumplimiento de los indicadores del PDI </v>
      </c>
      <c r="H98" s="434" t="str">
        <f>'01-Mapa de riesgo-UO'!AS99</f>
        <v>LEVE</v>
      </c>
      <c r="I98" s="277" t="str">
        <f>'01-Mapa de riesgo-UO'!AV99</f>
        <v>ASUMIR</v>
      </c>
      <c r="J98" s="364" t="str">
        <f t="shared" si="20"/>
        <v>NO</v>
      </c>
      <c r="K98" s="374"/>
      <c r="L98" s="374"/>
      <c r="M98" s="374"/>
      <c r="N98" s="374"/>
      <c r="O98" s="374"/>
      <c r="P98" s="374"/>
      <c r="Q98" s="374"/>
      <c r="R98" s="374"/>
    </row>
    <row r="99" spans="1:18" ht="63.75" customHeight="1" x14ac:dyDescent="0.2">
      <c r="A99" s="366"/>
      <c r="B99" s="364"/>
      <c r="C99" s="382"/>
      <c r="D99" s="382"/>
      <c r="E99" s="382"/>
      <c r="F99" s="77" t="str">
        <f>'01-Mapa de riesgo-UO'!H100</f>
        <v>Perdida de alianzas y convenios orientados al Bienestar, la calidad de vida e inclusión.</v>
      </c>
      <c r="G99" s="382"/>
      <c r="H99" s="434"/>
      <c r="I99" s="277" t="str">
        <f>'01-Mapa de riesgo-UO'!AV100</f>
        <v>ASUMIR</v>
      </c>
      <c r="J99" s="364"/>
      <c r="K99" s="374"/>
      <c r="L99" s="374"/>
      <c r="M99" s="374"/>
      <c r="N99" s="374"/>
      <c r="O99" s="374"/>
      <c r="P99" s="374"/>
      <c r="Q99" s="374"/>
      <c r="R99" s="374"/>
    </row>
    <row r="100" spans="1:18" ht="109.15" customHeight="1" thickBot="1" x14ac:dyDescent="0.25">
      <c r="A100" s="367"/>
      <c r="B100" s="365"/>
      <c r="C100" s="383"/>
      <c r="D100" s="383"/>
      <c r="E100" s="383"/>
      <c r="F100" s="78" t="str">
        <f>'01-Mapa de riesgo-UO'!H101</f>
        <v>Las estrategias de acompañamiento bienestar, calidad de vida e inclusión no dan respuesta a las condiciones en las que llegan los estudiantes a la universidad.</v>
      </c>
      <c r="G100" s="383"/>
      <c r="H100" s="435"/>
      <c r="I100" s="283" t="str">
        <f>'01-Mapa de riesgo-UO'!AV101</f>
        <v>ASUMIR</v>
      </c>
      <c r="J100" s="365"/>
      <c r="K100" s="375"/>
      <c r="L100" s="375"/>
      <c r="M100" s="375"/>
      <c r="N100" s="375"/>
      <c r="O100" s="375"/>
      <c r="P100" s="375"/>
      <c r="Q100" s="375"/>
      <c r="R100" s="375"/>
    </row>
  </sheetData>
  <sheetProtection algorithmName="SHA-512" hashValue="LFynmgdtg/6QUPTFoCPFkvEqbgzSJ5ZZcBOL0FZ6DGLPwUqFucgIyiHLFVbVftMj80gem+JOEPdFXV+uYs8XSg==" saltValue="iWstC/9rl2eaGu4rf1flEw==" spinCount="100000" sheet="1" formatRows="0" insertRows="0" deleteRows="0" selectLockedCells="1"/>
  <mergeCells count="383">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K65:M67"/>
    <mergeCell ref="N65:N67"/>
    <mergeCell ref="O65:Q67"/>
    <mergeCell ref="R65:R67"/>
    <mergeCell ref="N59:N61"/>
    <mergeCell ref="O59:Q61"/>
    <mergeCell ref="R59:R61"/>
    <mergeCell ref="K62:M64"/>
    <mergeCell ref="N62:N64"/>
    <mergeCell ref="O62:Q64"/>
    <mergeCell ref="R62:R64"/>
    <mergeCell ref="K59:M61"/>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A56:A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B57:B58"/>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R8:R10"/>
    <mergeCell ref="K11:M13"/>
    <mergeCell ref="N11:N13"/>
    <mergeCell ref="O11:Q13"/>
    <mergeCell ref="R11:R13"/>
    <mergeCell ref="K14:M16"/>
    <mergeCell ref="N14:N16"/>
    <mergeCell ref="O14:Q16"/>
    <mergeCell ref="R14:R16"/>
    <mergeCell ref="O8:Q10"/>
    <mergeCell ref="K8:M10"/>
    <mergeCell ref="N8:N10"/>
    <mergeCell ref="D2:M2"/>
    <mergeCell ref="D3:M3"/>
    <mergeCell ref="A6:A7"/>
    <mergeCell ref="H6:H7"/>
    <mergeCell ref="I6:I7"/>
    <mergeCell ref="J6:J7"/>
    <mergeCell ref="K6:M7"/>
    <mergeCell ref="N17:N19"/>
    <mergeCell ref="O17:Q19"/>
    <mergeCell ref="N6:N7"/>
    <mergeCell ref="C8:C10"/>
    <mergeCell ref="A5:R5"/>
    <mergeCell ref="O6:Q7"/>
    <mergeCell ref="R6:R7"/>
    <mergeCell ref="C6:G6"/>
    <mergeCell ref="G8:G10"/>
    <mergeCell ref="A17:A19"/>
    <mergeCell ref="C17:C19"/>
    <mergeCell ref="D17:D19"/>
    <mergeCell ref="E17:E19"/>
    <mergeCell ref="D8:D10"/>
    <mergeCell ref="E8:E10"/>
    <mergeCell ref="B8:B10"/>
    <mergeCell ref="H8:H10"/>
    <mergeCell ref="R17:R19"/>
    <mergeCell ref="A20:A22"/>
    <mergeCell ref="C20:C22"/>
    <mergeCell ref="D20:D22"/>
    <mergeCell ref="E20:E22"/>
    <mergeCell ref="B17:B19"/>
    <mergeCell ref="B20:B22"/>
    <mergeCell ref="J11:J13"/>
    <mergeCell ref="J14:J16"/>
    <mergeCell ref="J17:J19"/>
    <mergeCell ref="J20:J22"/>
    <mergeCell ref="G17:G19"/>
    <mergeCell ref="H17:H19"/>
    <mergeCell ref="H20:H22"/>
    <mergeCell ref="H11:H13"/>
    <mergeCell ref="H14:H16"/>
    <mergeCell ref="G20:G22"/>
    <mergeCell ref="G11:G13"/>
    <mergeCell ref="K20:M22"/>
    <mergeCell ref="R20:R22"/>
    <mergeCell ref="N20:N22"/>
    <mergeCell ref="O20:Q22"/>
    <mergeCell ref="K17:M19"/>
    <mergeCell ref="G14:G16"/>
    <mergeCell ref="A14:A16"/>
    <mergeCell ref="C14:C16"/>
    <mergeCell ref="D14:D16"/>
    <mergeCell ref="E14:E16"/>
    <mergeCell ref="B11:B13"/>
    <mergeCell ref="J8:J10"/>
    <mergeCell ref="A8:A10"/>
    <mergeCell ref="A11:A13"/>
    <mergeCell ref="C11:C13"/>
    <mergeCell ref="D11:D13"/>
    <mergeCell ref="E11:E13"/>
    <mergeCell ref="A74:A76"/>
    <mergeCell ref="A77:A79"/>
    <mergeCell ref="B74:B76"/>
    <mergeCell ref="B77:B79"/>
    <mergeCell ref="C74:C76"/>
    <mergeCell ref="C77:C79"/>
    <mergeCell ref="D74:D76"/>
    <mergeCell ref="D77:D79"/>
    <mergeCell ref="E74:E76"/>
    <mergeCell ref="E77:E79"/>
    <mergeCell ref="G74:G76"/>
    <mergeCell ref="G77:G79"/>
    <mergeCell ref="H74:H76"/>
    <mergeCell ref="H77:H79"/>
    <mergeCell ref="J74:J76"/>
    <mergeCell ref="J77:J79"/>
    <mergeCell ref="K74:M76"/>
    <mergeCell ref="K77:M79"/>
    <mergeCell ref="N74:N76"/>
    <mergeCell ref="N77:N79"/>
    <mergeCell ref="O74:Q76"/>
    <mergeCell ref="O77:Q79"/>
    <mergeCell ref="R74:R76"/>
    <mergeCell ref="R77:R79"/>
    <mergeCell ref="A80:A82"/>
    <mergeCell ref="A83:A85"/>
    <mergeCell ref="A86:A88"/>
    <mergeCell ref="A89:A91"/>
    <mergeCell ref="A92:A94"/>
    <mergeCell ref="C80:C82"/>
    <mergeCell ref="C83:C85"/>
    <mergeCell ref="C86:C88"/>
    <mergeCell ref="C89:C91"/>
    <mergeCell ref="C92:C94"/>
    <mergeCell ref="E80:E82"/>
    <mergeCell ref="E83:E85"/>
    <mergeCell ref="E86:E88"/>
    <mergeCell ref="E89:E91"/>
    <mergeCell ref="E92:E94"/>
    <mergeCell ref="H80:H82"/>
    <mergeCell ref="H83:H85"/>
    <mergeCell ref="H86:H88"/>
    <mergeCell ref="H89:H91"/>
    <mergeCell ref="H92:H94"/>
    <mergeCell ref="A95:A97"/>
    <mergeCell ref="A98:A100"/>
    <mergeCell ref="B80:B82"/>
    <mergeCell ref="B83:B85"/>
    <mergeCell ref="B86:B88"/>
    <mergeCell ref="B89:B91"/>
    <mergeCell ref="B92:B94"/>
    <mergeCell ref="B95:B97"/>
    <mergeCell ref="B98:B100"/>
    <mergeCell ref="C95:C97"/>
    <mergeCell ref="C98:C100"/>
    <mergeCell ref="D80:D82"/>
    <mergeCell ref="D83:D85"/>
    <mergeCell ref="D86:D88"/>
    <mergeCell ref="D89:D91"/>
    <mergeCell ref="D92:D94"/>
    <mergeCell ref="D95:D97"/>
    <mergeCell ref="D98:D100"/>
    <mergeCell ref="E95:E97"/>
    <mergeCell ref="E98:E100"/>
    <mergeCell ref="G80:G82"/>
    <mergeCell ref="G83:G85"/>
    <mergeCell ref="G86:G88"/>
    <mergeCell ref="G89:G91"/>
    <mergeCell ref="G92:G94"/>
    <mergeCell ref="G95:G97"/>
    <mergeCell ref="G98:G100"/>
    <mergeCell ref="H95:H97"/>
    <mergeCell ref="H98:H100"/>
    <mergeCell ref="J80:J82"/>
    <mergeCell ref="J83:J85"/>
    <mergeCell ref="J86:J88"/>
    <mergeCell ref="J89:J91"/>
    <mergeCell ref="J92:J94"/>
    <mergeCell ref="J95:J97"/>
    <mergeCell ref="J98:J100"/>
    <mergeCell ref="K80:M82"/>
    <mergeCell ref="K83:M85"/>
    <mergeCell ref="K86:M88"/>
    <mergeCell ref="K89:M91"/>
    <mergeCell ref="K92:M94"/>
    <mergeCell ref="K95:M97"/>
    <mergeCell ref="K98:M100"/>
    <mergeCell ref="N80:N82"/>
    <mergeCell ref="N83:N85"/>
    <mergeCell ref="N86:N88"/>
    <mergeCell ref="N89:N91"/>
    <mergeCell ref="N92:N94"/>
    <mergeCell ref="N95:N97"/>
    <mergeCell ref="N98:N100"/>
    <mergeCell ref="O80:Q82"/>
    <mergeCell ref="R80:R82"/>
    <mergeCell ref="O83:Q85"/>
    <mergeCell ref="O86:Q88"/>
    <mergeCell ref="O89:Q91"/>
    <mergeCell ref="O92:Q94"/>
    <mergeCell ref="O95:Q97"/>
    <mergeCell ref="O98:Q100"/>
    <mergeCell ref="R83:R85"/>
    <mergeCell ref="R86:R88"/>
    <mergeCell ref="R89:R91"/>
    <mergeCell ref="R92:R94"/>
    <mergeCell ref="R95:R97"/>
    <mergeCell ref="R98:R100"/>
  </mergeCells>
  <phoneticPr fontId="4" type="noConversion"/>
  <conditionalFormatting sqref="H8:H67 H71:H100">
    <cfRule type="cellIs" dxfId="121" priority="65" stopIfTrue="1" operator="equal">
      <formula>"GRAVE"</formula>
    </cfRule>
    <cfRule type="cellIs" dxfId="120" priority="66" stopIfTrue="1" operator="equal">
      <formula>"MODERADO"</formula>
    </cfRule>
    <cfRule type="cellIs" dxfId="119" priority="67" stopIfTrue="1" operator="equal">
      <formula>"LEVE"</formula>
    </cfRule>
  </conditionalFormatting>
  <conditionalFormatting sqref="J8:J67 J71:J100">
    <cfRule type="containsText" dxfId="118" priority="45" operator="containsText" text="Si el proceso lo requiere">
      <formula>NOT(ISERROR(SEARCH("Si el proceso lo requiere",J8)))</formula>
    </cfRule>
    <cfRule type="containsText" dxfId="117" priority="47" operator="containsText" text="Debe formularse">
      <formula>NOT(ISERROR(SEARCH("Debe formularse",J8)))</formula>
    </cfRule>
  </conditionalFormatting>
  <conditionalFormatting sqref="J14:J16">
    <cfRule type="containsText" dxfId="116" priority="46" operator="containsText" text="SI el proceso lo requiere">
      <formula>NOT(ISERROR(SEARCH("SI el proceso lo requiere",J14)))</formula>
    </cfRule>
  </conditionalFormatting>
  <conditionalFormatting sqref="J8:J67 J71:J100">
    <cfRule type="cellIs" dxfId="115" priority="44" operator="equal">
      <formula>"NO"</formula>
    </cfRule>
  </conditionalFormatting>
  <conditionalFormatting sqref="K11:M11 K8 K14:M14 K17:M17 K20:M20 K23:M23 K26:M26 K29:M29 K32:M32 K35:M35 K38:M38 K41:M41 K44:M44 K47:M47 K50:M50 K53:M53 K56:M56 K59:M59 K62:M62 K65:M65">
    <cfRule type="expression" dxfId="114" priority="43">
      <formula>J8="NO"</formula>
    </cfRule>
  </conditionalFormatting>
  <conditionalFormatting sqref="N8:N67 N71:N73">
    <cfRule type="expression" dxfId="113" priority="42">
      <formula>J8="NO"</formula>
    </cfRule>
  </conditionalFormatting>
  <conditionalFormatting sqref="O8:Q67 O71:Q73">
    <cfRule type="expression" dxfId="112" priority="41">
      <formula>J8="NO"</formula>
    </cfRule>
  </conditionalFormatting>
  <conditionalFormatting sqref="R8:R67 R71:R73">
    <cfRule type="expression" dxfId="111" priority="40">
      <formula>J8="NO"</formula>
    </cfRule>
  </conditionalFormatting>
  <conditionalFormatting sqref="H68:H70">
    <cfRule type="cellIs" dxfId="110" priority="24" stopIfTrue="1" operator="equal">
      <formula>"GRAVE"</formula>
    </cfRule>
    <cfRule type="cellIs" dxfId="109" priority="25" stopIfTrue="1" operator="equal">
      <formula>"MODERADO"</formula>
    </cfRule>
    <cfRule type="cellIs" dxfId="108" priority="26" stopIfTrue="1" operator="equal">
      <formula>"LEVE"</formula>
    </cfRule>
  </conditionalFormatting>
  <conditionalFormatting sqref="J68:J70">
    <cfRule type="containsText" dxfId="107" priority="22" operator="containsText" text="Si el proceso lo requiere">
      <formula>NOT(ISERROR(SEARCH("Si el proceso lo requiere",J68)))</formula>
    </cfRule>
    <cfRule type="containsText" dxfId="106" priority="23" operator="containsText" text="Debe formularse">
      <formula>NOT(ISERROR(SEARCH("Debe formularse",J68)))</formula>
    </cfRule>
  </conditionalFormatting>
  <conditionalFormatting sqref="J68:J70">
    <cfRule type="cellIs" dxfId="105" priority="21" operator="equal">
      <formula>"NO"</formula>
    </cfRule>
  </conditionalFormatting>
  <conditionalFormatting sqref="K68:M68">
    <cfRule type="expression" dxfId="104" priority="20">
      <formula>J68="NO"</formula>
    </cfRule>
  </conditionalFormatting>
  <conditionalFormatting sqref="N68:N70">
    <cfRule type="expression" dxfId="103" priority="19">
      <formula>J68="NO"</formula>
    </cfRule>
  </conditionalFormatting>
  <conditionalFormatting sqref="O68:Q70">
    <cfRule type="expression" dxfId="102" priority="18">
      <formula>J68="NO"</formula>
    </cfRule>
  </conditionalFormatting>
  <conditionalFormatting sqref="R68:R70">
    <cfRule type="expression" dxfId="101" priority="17">
      <formula>J68="NO"</formula>
    </cfRule>
  </conditionalFormatting>
  <conditionalFormatting sqref="K71:M71">
    <cfRule type="expression" dxfId="100" priority="10">
      <formula>J71="NO"</formula>
    </cfRule>
  </conditionalFormatting>
  <conditionalFormatting sqref="K74:M74">
    <cfRule type="expression" dxfId="99" priority="6">
      <formula>J74="NO"</formula>
    </cfRule>
  </conditionalFormatting>
  <conditionalFormatting sqref="N74:N76">
    <cfRule type="expression" dxfId="98" priority="5">
      <formula>J74="NO"</formula>
    </cfRule>
  </conditionalFormatting>
  <conditionalFormatting sqref="O74:Q76">
    <cfRule type="expression" dxfId="97" priority="4">
      <formula>J74="NO"</formula>
    </cfRule>
  </conditionalFormatting>
  <conditionalFormatting sqref="R74:R76">
    <cfRule type="expression" dxfId="96" priority="3">
      <formula>J74="NO"</formula>
    </cfRule>
  </conditionalFormatting>
  <conditionalFormatting sqref="N77:N100">
    <cfRule type="expression" dxfId="95" priority="2">
      <formula>J77="NO"</formula>
    </cfRule>
  </conditionalFormatting>
  <conditionalFormatting sqref="R77:R100">
    <cfRule type="expression" dxfId="94" priority="1">
      <formula>N77="NO"</formula>
    </cfRule>
  </conditionalFormatting>
  <dataValidations xWindow="1466" yWindow="553" count="5">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N74:P74 N77:P77 N80:P80 N83:P83 N86:P86 N89:P89 N92:P92 N95:P95 N98:P98"/>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Q74 Q77 Q80 Q83 Q86 Q89 Q92 Q95 Q98"/>
    <dataValidation allowBlank="1" showInputMessage="1" showErrorMessage="1" promptTitle="Responable de recuperación" prompt="Establezca quien es el responsable de liderar la accción de recuperación." sqref="R11 R14 R17 R20 R23 R26 R29 R32 R35 R38 R41 R44 R47 R50 R53 R56 R59 R62 R65 R68 R71 R74 R77 R80 R83 R86 R89 R92 R95 R98"/>
    <dataValidation type="custom" allowBlank="1" showInputMessage="1" showErrorMessage="1" sqref="K8 K11:M11 K14:M14 K17:M17 K20:M20 K23:M23 K26:M26 K29:M29 K32:M32 K35:M35 K38:M38 K41:M41 K44:M44 K47:M47 K50:M50 K53:M53 K56:M56 K59:M59 K62:M62 K65:M65 K68:M68 K71:M71 K74:M74 K77:M77 K80:M80 K83:M83 K86:M86 K89:M89 K92:M92 K95:M95 K98:M98">
      <formula1>J8&lt;&gt;"NO"</formula1>
    </dataValidation>
    <dataValidation allowBlank="1" showInputMessage="1" showErrorMessage="1" promptTitle="TRATAMIENTO DEL RIESGO" prompt="Defina el tratamiento a dar el riesgo" sqref="I8:I100"/>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G1048464"/>
  <sheetViews>
    <sheetView tabSelected="1" topLeftCell="A2" zoomScale="83" zoomScaleNormal="83" zoomScaleSheetLayoutView="130" workbookViewId="0">
      <pane xSplit="5" ySplit="6" topLeftCell="F8" activePane="bottomRight" state="frozen"/>
      <selection activeCell="A2" sqref="A2"/>
      <selection pane="topRight" activeCell="F2" sqref="F2"/>
      <selection pane="bottomLeft" activeCell="A8" sqref="A8"/>
      <selection pane="bottomRight" activeCell="P10" sqref="P10"/>
    </sheetView>
  </sheetViews>
  <sheetFormatPr baseColWidth="10" defaultColWidth="11.42578125" defaultRowHeight="12.75" x14ac:dyDescent="0.2"/>
  <cols>
    <col min="1" max="1" width="5.28515625" style="3" customWidth="1"/>
    <col min="2" max="2" width="25.28515625" style="3" customWidth="1"/>
    <col min="3" max="3" width="28.28515625" style="3" customWidth="1"/>
    <col min="4" max="4" width="12" style="4" customWidth="1"/>
    <col min="5" max="5" width="24.7109375" style="39" customWidth="1"/>
    <col min="6" max="7" width="32.42578125" style="4" customWidth="1"/>
    <col min="8" max="8" width="24.7109375" style="4" customWidth="1"/>
    <col min="9" max="9" width="14.5703125" style="4" customWidth="1"/>
    <col min="10" max="10" width="29.85546875" style="3" customWidth="1"/>
    <col min="11" max="11" width="13.42578125" style="3" customWidth="1"/>
    <col min="12" max="12" width="42.5703125" style="3" customWidth="1"/>
    <col min="13" max="13" width="35.7109375" style="3" customWidth="1"/>
    <col min="14" max="14" width="17.85546875" style="3" customWidth="1"/>
    <col min="15" max="15" width="26" style="3" customWidth="1"/>
    <col min="16" max="16" width="13.42578125" style="3" customWidth="1"/>
    <col min="17" max="17" width="9.7109375" style="3" customWidth="1"/>
    <col min="18" max="18" width="11.7109375" style="3" customWidth="1"/>
    <col min="19" max="19" width="35.7109375" style="3" customWidth="1"/>
    <col min="20" max="20" width="9.28515625" style="3" customWidth="1"/>
    <col min="21" max="21" width="19.42578125" style="3" customWidth="1"/>
    <col min="22" max="23" width="20.7109375" style="3" customWidth="1"/>
    <col min="24" max="24" width="15" style="3" customWidth="1"/>
    <col min="25" max="25" width="38.28515625" style="3" customWidth="1"/>
    <col min="26" max="26" width="18.140625" style="3" customWidth="1"/>
    <col min="27" max="27" width="30.7109375" style="3" customWidth="1"/>
    <col min="28" max="28" width="19.28515625" style="3" customWidth="1"/>
    <col min="29" max="16384" width="11.42578125" style="3"/>
  </cols>
  <sheetData>
    <row r="1" spans="1:29" s="5" customFormat="1" ht="19.5" customHeight="1" x14ac:dyDescent="0.2">
      <c r="A1" s="79"/>
      <c r="B1" s="246"/>
      <c r="C1" s="246"/>
      <c r="D1" s="87"/>
      <c r="E1" s="341"/>
      <c r="F1" s="87"/>
      <c r="G1" s="87"/>
      <c r="H1" s="87"/>
      <c r="I1" s="87"/>
      <c r="J1" s="87"/>
      <c r="K1" s="87"/>
      <c r="L1" s="87"/>
      <c r="M1" s="87"/>
      <c r="N1" s="87"/>
      <c r="O1" s="87"/>
      <c r="P1" s="87"/>
      <c r="Q1" s="87"/>
      <c r="R1" s="87"/>
      <c r="S1" s="87"/>
      <c r="T1" s="87"/>
      <c r="U1" s="87"/>
      <c r="V1" s="87"/>
      <c r="W1" s="87"/>
      <c r="X1" s="87"/>
      <c r="Y1" s="87"/>
      <c r="Z1" s="87"/>
      <c r="AA1" s="202" t="s">
        <v>60</v>
      </c>
      <c r="AB1" s="218" t="s">
        <v>458</v>
      </c>
    </row>
    <row r="2" spans="1:29" s="5" customFormat="1" ht="18.75" customHeight="1" x14ac:dyDescent="0.2">
      <c r="A2" s="81"/>
      <c r="B2" s="100"/>
      <c r="C2" s="100"/>
      <c r="D2" s="469" t="s">
        <v>62</v>
      </c>
      <c r="E2" s="469"/>
      <c r="F2" s="469"/>
      <c r="G2" s="469"/>
      <c r="H2" s="469"/>
      <c r="I2" s="469"/>
      <c r="J2" s="469"/>
      <c r="K2" s="469"/>
      <c r="L2" s="469"/>
      <c r="M2" s="469"/>
      <c r="N2" s="469"/>
      <c r="O2" s="469"/>
      <c r="P2" s="469"/>
      <c r="Q2" s="469"/>
      <c r="R2" s="469"/>
      <c r="S2" s="469"/>
      <c r="T2" s="469"/>
      <c r="U2" s="469"/>
      <c r="V2" s="469"/>
      <c r="W2" s="469"/>
      <c r="X2" s="469"/>
      <c r="Y2" s="469"/>
      <c r="Z2" s="469"/>
      <c r="AA2" s="203" t="s">
        <v>446</v>
      </c>
      <c r="AB2" s="219">
        <v>2</v>
      </c>
    </row>
    <row r="3" spans="1:29" s="5" customFormat="1" ht="18.75" customHeight="1" x14ac:dyDescent="0.2">
      <c r="A3" s="81"/>
      <c r="B3" s="100"/>
      <c r="C3" s="100"/>
      <c r="D3" s="469" t="s">
        <v>452</v>
      </c>
      <c r="E3" s="469"/>
      <c r="F3" s="469"/>
      <c r="G3" s="469"/>
      <c r="H3" s="469"/>
      <c r="I3" s="469"/>
      <c r="J3" s="469"/>
      <c r="K3" s="469"/>
      <c r="L3" s="469"/>
      <c r="M3" s="469"/>
      <c r="N3" s="469"/>
      <c r="O3" s="469"/>
      <c r="P3" s="469"/>
      <c r="Q3" s="469"/>
      <c r="R3" s="469"/>
      <c r="S3" s="469"/>
      <c r="T3" s="469"/>
      <c r="U3" s="469"/>
      <c r="V3" s="469"/>
      <c r="W3" s="469"/>
      <c r="X3" s="469"/>
      <c r="Y3" s="469"/>
      <c r="Z3" s="469"/>
      <c r="AA3" s="203" t="s">
        <v>447</v>
      </c>
      <c r="AB3" s="204">
        <v>43950</v>
      </c>
    </row>
    <row r="4" spans="1:29" s="5" customFormat="1" ht="18.75" customHeight="1" thickBot="1" x14ac:dyDescent="0.25">
      <c r="A4" s="91"/>
      <c r="B4" s="92"/>
      <c r="C4" s="92"/>
      <c r="D4" s="470"/>
      <c r="E4" s="470"/>
      <c r="F4" s="470"/>
      <c r="G4" s="470"/>
      <c r="H4" s="470"/>
      <c r="I4" s="470"/>
      <c r="J4" s="470"/>
      <c r="K4" s="470"/>
      <c r="L4" s="470"/>
      <c r="M4" s="470"/>
      <c r="N4" s="470"/>
      <c r="O4" s="470"/>
      <c r="P4" s="470"/>
      <c r="Q4" s="470"/>
      <c r="R4" s="470"/>
      <c r="S4" s="470"/>
      <c r="T4" s="470"/>
      <c r="U4" s="470"/>
      <c r="V4" s="470"/>
      <c r="W4" s="470"/>
      <c r="X4" s="470"/>
      <c r="Y4" s="470"/>
      <c r="Z4" s="470"/>
      <c r="AA4" s="205" t="s">
        <v>448</v>
      </c>
      <c r="AB4" s="206" t="s">
        <v>450</v>
      </c>
    </row>
    <row r="5" spans="1:29" s="5" customFormat="1" ht="18.75" customHeight="1" thickBot="1" x14ac:dyDescent="0.25">
      <c r="A5" s="471"/>
      <c r="B5" s="472"/>
      <c r="C5" s="472"/>
      <c r="D5" s="473"/>
      <c r="E5" s="473"/>
      <c r="F5" s="473"/>
      <c r="G5" s="473"/>
      <c r="H5" s="473"/>
      <c r="I5" s="473"/>
      <c r="J5" s="473"/>
      <c r="K5" s="473"/>
      <c r="L5" s="473"/>
      <c r="M5" s="473"/>
      <c r="N5" s="473"/>
      <c r="O5" s="473"/>
      <c r="P5" s="473"/>
      <c r="Q5" s="473"/>
      <c r="R5" s="473"/>
      <c r="S5" s="473"/>
      <c r="T5" s="473"/>
      <c r="U5" s="473"/>
      <c r="V5" s="473"/>
      <c r="W5" s="473"/>
      <c r="X5" s="473"/>
      <c r="Y5" s="473"/>
      <c r="Z5" s="473"/>
      <c r="AA5" s="473"/>
      <c r="AB5" s="474"/>
    </row>
    <row r="6" spans="1:29" s="1" customFormat="1" ht="32.25" customHeight="1" x14ac:dyDescent="0.2">
      <c r="A6" s="436" t="s">
        <v>51</v>
      </c>
      <c r="B6" s="221"/>
      <c r="C6" s="221"/>
      <c r="D6" s="443" t="s">
        <v>69</v>
      </c>
      <c r="E6" s="443"/>
      <c r="F6" s="443"/>
      <c r="G6" s="443"/>
      <c r="H6" s="444"/>
      <c r="I6" s="426" t="s">
        <v>67</v>
      </c>
      <c r="J6" s="426" t="s">
        <v>54</v>
      </c>
      <c r="K6" s="426"/>
      <c r="L6" s="426"/>
      <c r="M6" s="426" t="s">
        <v>53</v>
      </c>
      <c r="N6" s="426"/>
      <c r="O6" s="426"/>
      <c r="P6" s="426"/>
      <c r="Q6" s="426"/>
      <c r="R6" s="426"/>
      <c r="S6" s="426"/>
      <c r="T6" s="426"/>
      <c r="U6" s="442" t="s">
        <v>72</v>
      </c>
      <c r="V6" s="443"/>
      <c r="W6" s="443"/>
      <c r="X6" s="443"/>
      <c r="Y6" s="443"/>
      <c r="Z6" s="443"/>
      <c r="AA6" s="444"/>
      <c r="AB6" s="440" t="s">
        <v>17</v>
      </c>
    </row>
    <row r="7" spans="1:29" s="2" customFormat="1" ht="38.25" customHeight="1" thickBot="1" x14ac:dyDescent="0.25">
      <c r="A7" s="406"/>
      <c r="B7" s="281" t="s">
        <v>472</v>
      </c>
      <c r="C7" s="281" t="s">
        <v>459</v>
      </c>
      <c r="D7" s="281" t="s">
        <v>65</v>
      </c>
      <c r="E7" s="340" t="s">
        <v>4</v>
      </c>
      <c r="F7" s="281" t="s">
        <v>0</v>
      </c>
      <c r="G7" s="281" t="s">
        <v>52</v>
      </c>
      <c r="H7" s="281" t="s">
        <v>30</v>
      </c>
      <c r="I7" s="401"/>
      <c r="J7" s="281" t="s">
        <v>57</v>
      </c>
      <c r="K7" s="281" t="s">
        <v>58</v>
      </c>
      <c r="L7" s="281" t="s">
        <v>59</v>
      </c>
      <c r="M7" s="308" t="s">
        <v>79</v>
      </c>
      <c r="N7" s="308" t="s">
        <v>400</v>
      </c>
      <c r="O7" s="308" t="s">
        <v>401</v>
      </c>
      <c r="P7" s="308" t="s">
        <v>55</v>
      </c>
      <c r="Q7" s="308" t="s">
        <v>402</v>
      </c>
      <c r="R7" s="309" t="s">
        <v>406</v>
      </c>
      <c r="S7" s="481" t="s">
        <v>403</v>
      </c>
      <c r="T7" s="482"/>
      <c r="U7" s="281" t="s">
        <v>271</v>
      </c>
      <c r="V7" s="281" t="s">
        <v>272</v>
      </c>
      <c r="W7" s="281" t="s">
        <v>273</v>
      </c>
      <c r="X7" s="484" t="s">
        <v>279</v>
      </c>
      <c r="Y7" s="485"/>
      <c r="Z7" s="484" t="s">
        <v>288</v>
      </c>
      <c r="AA7" s="485"/>
      <c r="AB7" s="441"/>
    </row>
    <row r="8" spans="1:29" s="2" customFormat="1" ht="84" customHeight="1" x14ac:dyDescent="0.2">
      <c r="A8" s="476">
        <v>1</v>
      </c>
      <c r="B8" s="478" t="str">
        <f>'01-Mapa de riesgo-UO'!C9</f>
        <v>ADMINISTRACIÓN_INSTITUCIONAL</v>
      </c>
      <c r="C8" s="329" t="str">
        <f>'01-Mapa de riesgo-UO'!E9</f>
        <v>RECURSOS_INFORMÁTICOS_EDUCATIVOS</v>
      </c>
      <c r="D8" s="475" t="str">
        <f>'01-Mapa de riesgo-UO'!I9</f>
        <v>Tecnológico</v>
      </c>
      <c r="E8" s="477" t="str">
        <f>'01-Mapa de riesgo-UO'!J9</f>
        <v>Imposibilidad  para acceder a los sistemas de información que esten alojados en los servidores del campus universitario</v>
      </c>
      <c r="F8" s="475" t="str">
        <f>'01-Mapa de riesgo-UO'!K9</f>
        <v>No. acceso fuera del campus universitario a los servicios de internet que ofrece la Universidad
No disponibilidad de las aplicaciones institucionales  afectado el acceso a las aplicaciones que estén instaladas en dicho servidor</v>
      </c>
      <c r="G8" s="317" t="str">
        <f>'01-Mapa de riesgo-UO'!H9</f>
        <v xml:space="preserve">Fallas en el sistema eléctrico
Fallas en los equipos de conectividad o en el sistema de control ambiental  </v>
      </c>
      <c r="H8" s="475" t="str">
        <f>'01-Mapa de riesgo-UO'!L9</f>
        <v xml:space="preserve">Incomunicación de la Universidad  a través de internet
Retrasos en los procesos académicos y administrativos ofrecidos a través de los servicios web
Pérdida de imagen
Falla en la prestación del servicio, paralisis de los servicios, retrasos en las actividades propias de las dependencias, mala imagen. </v>
      </c>
      <c r="I8" s="479" t="str">
        <f>'01-Mapa de riesgo-UO'!AS9</f>
        <v>LEVE</v>
      </c>
      <c r="J8" s="317" t="str">
        <f xml:space="preserve"> '01-Mapa de riesgo-UO'!AT9</f>
        <v>Número de horas al mes sin fallas de conectividad a Internet del canal principal/Número de horas del mes</v>
      </c>
      <c r="K8" s="336">
        <v>0</v>
      </c>
      <c r="L8" s="337" t="s">
        <v>751</v>
      </c>
      <c r="M8" s="318" t="str">
        <f>IF('01-Mapa de riesgo-UO'!R9="No existen", "No existe control para el riesgo",'01-Mapa de riesgo-UO'!V9)</f>
        <v>Sistema de respaldo eléctrico
Canal de respaldo con diferente proveedor</v>
      </c>
      <c r="N8" s="318" t="str">
        <f>'01-Mapa de riesgo-UO'!AA9</f>
        <v>Sistemas de transferencia de potencia, UPS, transformador y planta.
Sistema de monitoreo con una empresa llamada Ingebyte. Monitoreo itnerno IMC.</v>
      </c>
      <c r="O8" s="318" t="str">
        <f>'01-Mapa de riesgo-UO'!AF9</f>
        <v>Jefe Mantenimiento
Profesional 2 Red de datos</v>
      </c>
      <c r="P8" s="328" t="str">
        <f>'01-Mapa de riesgo-UO'!AK9</f>
        <v>Diaria</v>
      </c>
      <c r="Q8" s="328" t="str">
        <f>'01-Mapa de riesgo-UO'!AO9</f>
        <v>Preventivo</v>
      </c>
      <c r="R8" s="486" t="str">
        <f>'01-Mapa de riesgo-UO'!AQ9</f>
        <v>FUERTE</v>
      </c>
      <c r="S8" s="483" t="s">
        <v>752</v>
      </c>
      <c r="T8" s="483"/>
      <c r="U8" s="319" t="str">
        <f>'01-Mapa de riesgo-UO'!AV9</f>
        <v>ASUMIR</v>
      </c>
      <c r="V8" s="319">
        <f>'01-Mapa de riesgo-UO'!AW9</f>
        <v>0</v>
      </c>
      <c r="W8" s="319">
        <f>'01-Mapa de riesgo-UO'!AY9</f>
        <v>0</v>
      </c>
      <c r="X8" s="287"/>
      <c r="Y8" s="287"/>
      <c r="Z8" s="287"/>
      <c r="AA8" s="287"/>
      <c r="AB8" s="327" t="s">
        <v>753</v>
      </c>
    </row>
    <row r="9" spans="1:29" s="2" customFormat="1" ht="79.5" customHeight="1" x14ac:dyDescent="0.2">
      <c r="A9" s="464"/>
      <c r="B9" s="360"/>
      <c r="C9" s="360" t="str">
        <f>'01-Mapa de riesgo-UO'!E10</f>
        <v>GESTIÓN_DE_TECNOLOGÍAS_INFORMÁTICAS_SISTEMAS_DE_INFORMACIÓN</v>
      </c>
      <c r="D9" s="455"/>
      <c r="E9" s="462"/>
      <c r="F9" s="455"/>
      <c r="G9" s="310" t="str">
        <f>'01-Mapa de riesgo-UO'!H10</f>
        <v>Tareas que se ejecutan cada 5 minutos para verificar los servicios que esten en funcionamiento.</v>
      </c>
      <c r="H9" s="455"/>
      <c r="I9" s="434"/>
      <c r="J9" s="455" t="str">
        <f xml:space="preserve"> '01-Mapa de riesgo-UO'!AT11</f>
        <v>No. de veces que los servidores no estan disponibles/365</v>
      </c>
      <c r="K9" s="457">
        <v>4</v>
      </c>
      <c r="L9" s="450" t="s">
        <v>846</v>
      </c>
      <c r="M9" s="311" t="str">
        <f>IF('01-Mapa de riesgo-UO'!R10="No existen", "No existe control para el riesgo",'01-Mapa de riesgo-UO'!V10)</f>
        <v>Monitoreo del estado del servicio</v>
      </c>
      <c r="N9" s="311">
        <f>'01-Mapa de riesgo-UO'!AA10</f>
        <v>0</v>
      </c>
      <c r="O9" s="311">
        <f>'01-Mapa de riesgo-UO'!AF10</f>
        <v>0</v>
      </c>
      <c r="P9" s="324" t="str">
        <f>'01-Mapa de riesgo-UO'!AK10</f>
        <v>Diaria</v>
      </c>
      <c r="Q9" s="324" t="str">
        <f>'01-Mapa de riesgo-UO'!AO10</f>
        <v>Preventivo</v>
      </c>
      <c r="R9" s="453"/>
      <c r="S9" s="445" t="s">
        <v>752</v>
      </c>
      <c r="T9" s="445"/>
      <c r="U9" s="312" t="str">
        <f>'01-Mapa de riesgo-UO'!AV10</f>
        <v>ASUMIR</v>
      </c>
      <c r="V9" s="312">
        <f>'01-Mapa de riesgo-UO'!AW10</f>
        <v>0</v>
      </c>
      <c r="W9" s="312">
        <f>'01-Mapa de riesgo-UO'!AY10</f>
        <v>0</v>
      </c>
      <c r="X9" s="322"/>
      <c r="Y9" s="322"/>
      <c r="Z9" s="322"/>
      <c r="AA9" s="322"/>
      <c r="AB9" s="447" t="s">
        <v>845</v>
      </c>
    </row>
    <row r="10" spans="1:29" s="2" customFormat="1" ht="62.45" customHeight="1" x14ac:dyDescent="0.2">
      <c r="A10" s="464"/>
      <c r="B10" s="360"/>
      <c r="C10" s="360"/>
      <c r="D10" s="455"/>
      <c r="E10" s="462"/>
      <c r="F10" s="455"/>
      <c r="G10" s="310" t="str">
        <f>'01-Mapa de riesgo-UO'!H11</f>
        <v>Daño físico en algunos de los servidores que alojan las aplicaciones institucionales</v>
      </c>
      <c r="H10" s="455"/>
      <c r="I10" s="434"/>
      <c r="J10" s="455"/>
      <c r="K10" s="457"/>
      <c r="L10" s="450"/>
      <c r="M10" s="311" t="str">
        <f>IF('01-Mapa de riesgo-UO'!R11="No existen", "No existe control para el riesgo",'01-Mapa de riesgo-UO'!V11)</f>
        <v>Equipos de conectividad redundantes
Equipos de control ambiental redundantes</v>
      </c>
      <c r="N10" s="311" t="str">
        <f>'01-Mapa de riesgo-UO'!AA11</f>
        <v>The Dude
Tareas programadas en el servidor</v>
      </c>
      <c r="O10" s="311" t="str">
        <f>'01-Mapa de riesgo-UO'!AF11</f>
        <v>Profesional I</v>
      </c>
      <c r="P10" s="324" t="str">
        <f>'01-Mapa de riesgo-UO'!AK11</f>
        <v>Anual</v>
      </c>
      <c r="Q10" s="324" t="str">
        <f>'01-Mapa de riesgo-UO'!AO11</f>
        <v>Preventivo</v>
      </c>
      <c r="R10" s="453"/>
      <c r="S10" s="445" t="s">
        <v>752</v>
      </c>
      <c r="T10" s="445"/>
      <c r="U10" s="312" t="str">
        <f>'01-Mapa de riesgo-UO'!AV11</f>
        <v>ASUMIR</v>
      </c>
      <c r="V10" s="312">
        <f>'01-Mapa de riesgo-UO'!AW11</f>
        <v>0</v>
      </c>
      <c r="W10" s="312">
        <f>'01-Mapa de riesgo-UO'!AY11</f>
        <v>0</v>
      </c>
      <c r="X10" s="322"/>
      <c r="Y10" s="322"/>
      <c r="Z10" s="322"/>
      <c r="AA10" s="322"/>
      <c r="AB10" s="447"/>
    </row>
    <row r="11" spans="1:29" s="2" customFormat="1" ht="89.25" customHeight="1" x14ac:dyDescent="0.2">
      <c r="A11" s="464">
        <v>2</v>
      </c>
      <c r="B11" s="360" t="str">
        <f>'01-Mapa de riesgo-UO'!C12</f>
        <v>ADMINISTRACIÓN_INSTITUCIONAL</v>
      </c>
      <c r="C11" s="360" t="str">
        <f>'01-Mapa de riesgo-UO'!E12</f>
        <v>RECURSOS_INFORMÁTICOS_EDUCATIVOS</v>
      </c>
      <c r="D11" s="455" t="str">
        <f>'01-Mapa de riesgo-UO'!I12</f>
        <v>Tecnológico</v>
      </c>
      <c r="E11" s="462" t="str">
        <f>'01-Mapa de riesgo-UO'!J12</f>
        <v>Intrusión a equipos y servicios de red</v>
      </c>
      <c r="F11" s="455" t="str">
        <f>'01-Mapa de riesgo-UO'!K12</f>
        <v>Acceso no autorizado a servidores,  servicios y equipos de conectividad bajo la gestión de la Administración de la Red.</v>
      </c>
      <c r="G11" s="310" t="str">
        <f>'01-Mapa de riesgo-UO'!H12</f>
        <v>Vulnerabilidades en sistemas operativos y servicios desarrollados por terceros</v>
      </c>
      <c r="H11" s="455" t="str">
        <f>'01-Mapa de riesgo-UO'!L12</f>
        <v>Cambio de configuraciones que afecten el buen funcionamiento de equipos y servicios.
Robo, sabotaje o cambios de información.</v>
      </c>
      <c r="I11" s="434" t="str">
        <f>'01-Mapa de riesgo-UO'!AS12</f>
        <v>LEVE</v>
      </c>
      <c r="J11" s="455" t="str">
        <f xml:space="preserve"> '01-Mapa de riesgo-UO'!AT12</f>
        <v>Total de intrusiones detectadas/Total de intentos de intrusión cada semestre</v>
      </c>
      <c r="K11" s="458">
        <v>0</v>
      </c>
      <c r="L11" s="450" t="s">
        <v>843</v>
      </c>
      <c r="M11" s="311" t="str">
        <f>IF('01-Mapa de riesgo-UO'!R12="No existen", "No existe control para el riesgo",'01-Mapa de riesgo-UO'!V12)</f>
        <v>Actualización de las aplicaciones, servicios y sistemas operativos de los servidores</v>
      </c>
      <c r="N11" s="311">
        <f>'01-Mapa de riesgo-UO'!AA12</f>
        <v>0</v>
      </c>
      <c r="O11" s="311">
        <f>'01-Mapa de riesgo-UO'!AF12</f>
        <v>0</v>
      </c>
      <c r="P11" s="324" t="str">
        <f>'01-Mapa de riesgo-UO'!AK12</f>
        <v>Anual</v>
      </c>
      <c r="Q11" s="324" t="str">
        <f>'01-Mapa de riesgo-UO'!AO12</f>
        <v>Preventivo</v>
      </c>
      <c r="R11" s="453" t="str">
        <f>'01-Mapa de riesgo-UO'!AQ12</f>
        <v>ACEPTABLE</v>
      </c>
      <c r="S11" s="445" t="s">
        <v>844</v>
      </c>
      <c r="T11" s="445"/>
      <c r="U11" s="312" t="str">
        <f>'01-Mapa de riesgo-UO'!AV12</f>
        <v>ASUMIR</v>
      </c>
      <c r="V11" s="312">
        <f>'01-Mapa de riesgo-UO'!AW12</f>
        <v>0</v>
      </c>
      <c r="W11" s="312">
        <f>'01-Mapa de riesgo-UO'!AY12</f>
        <v>0</v>
      </c>
      <c r="X11" s="322"/>
      <c r="Y11" s="322"/>
      <c r="Z11" s="322"/>
      <c r="AA11" s="322"/>
      <c r="AB11" s="447" t="s">
        <v>845</v>
      </c>
    </row>
    <row r="12" spans="1:29" s="2" customFormat="1" ht="86.25" customHeight="1" x14ac:dyDescent="0.2">
      <c r="A12" s="464"/>
      <c r="B12" s="360"/>
      <c r="C12" s="360"/>
      <c r="D12" s="455"/>
      <c r="E12" s="462"/>
      <c r="F12" s="455"/>
      <c r="G12" s="310" t="str">
        <f>'01-Mapa de riesgo-UO'!H13</f>
        <v>Falta de equipos adecuados para la seguridad en la red. Se debe cumplir con las directrices de control de acceso a la red de datos aprobada por el CSU.</v>
      </c>
      <c r="H12" s="455"/>
      <c r="I12" s="434"/>
      <c r="J12" s="455"/>
      <c r="K12" s="457"/>
      <c r="L12" s="450"/>
      <c r="M12" s="311" t="str">
        <f>IF('01-Mapa de riesgo-UO'!R13="No existen", "No existe control para el riesgo",'01-Mapa de riesgo-UO'!V13)</f>
        <v>Conexiones seguras para todos los servicios que se accedan a través de la red</v>
      </c>
      <c r="N12" s="311">
        <f>'01-Mapa de riesgo-UO'!AA13</f>
        <v>0</v>
      </c>
      <c r="O12" s="311" t="str">
        <f>'01-Mapa de riesgo-UO'!AF13</f>
        <v>Profesional 2 Red de datos</v>
      </c>
      <c r="P12" s="324" t="str">
        <f>'01-Mapa de riesgo-UO'!AK13</f>
        <v>Diaria</v>
      </c>
      <c r="Q12" s="324" t="str">
        <f>'01-Mapa de riesgo-UO'!AO13</f>
        <v>Preventivo</v>
      </c>
      <c r="R12" s="453"/>
      <c r="S12" s="445" t="s">
        <v>844</v>
      </c>
      <c r="T12" s="445"/>
      <c r="U12" s="312" t="str">
        <f>'01-Mapa de riesgo-UO'!AV13</f>
        <v>ASUMIR</v>
      </c>
      <c r="V12" s="312">
        <f>'01-Mapa de riesgo-UO'!AW13</f>
        <v>0</v>
      </c>
      <c r="W12" s="312">
        <f>'01-Mapa de riesgo-UO'!AY13</f>
        <v>0</v>
      </c>
      <c r="X12" s="322"/>
      <c r="Y12" s="322"/>
      <c r="Z12" s="322"/>
      <c r="AA12" s="322"/>
      <c r="AB12" s="447"/>
      <c r="AC12" s="480"/>
    </row>
    <row r="13" spans="1:29" s="2" customFormat="1" ht="62.45" customHeight="1" x14ac:dyDescent="0.2">
      <c r="A13" s="464"/>
      <c r="B13" s="360"/>
      <c r="C13" s="360"/>
      <c r="D13" s="455"/>
      <c r="E13" s="462"/>
      <c r="F13" s="455"/>
      <c r="G13" s="310" t="str">
        <f>'01-Mapa de riesgo-UO'!H14</f>
        <v>Contraseñas y usuarios por defecto, Contraseñas débiles.
Errores en configuraciones.
Uso de protocolos inseguros.</v>
      </c>
      <c r="H13" s="455"/>
      <c r="I13" s="434"/>
      <c r="J13" s="455"/>
      <c r="K13" s="457"/>
      <c r="L13" s="450"/>
      <c r="M13" s="311" t="str">
        <f>IF('01-Mapa de riesgo-UO'!R14="No existen", "No existe control para el riesgo",'01-Mapa de riesgo-UO'!V14)</f>
        <v>Equipos de seguridad (Firewall e IPS)</v>
      </c>
      <c r="N13" s="311" t="str">
        <f>'01-Mapa de riesgo-UO'!AA14</f>
        <v>Firewall Palo Aldto y IPS Tipping Point</v>
      </c>
      <c r="O13" s="311" t="str">
        <f>'01-Mapa de riesgo-UO'!AF14</f>
        <v>Profesional 2 Red de datos</v>
      </c>
      <c r="P13" s="324" t="str">
        <f>'01-Mapa de riesgo-UO'!AK14</f>
        <v>Diaria</v>
      </c>
      <c r="Q13" s="324" t="str">
        <f>'01-Mapa de riesgo-UO'!AO14</f>
        <v>Preventivo</v>
      </c>
      <c r="R13" s="453"/>
      <c r="S13" s="445" t="s">
        <v>752</v>
      </c>
      <c r="T13" s="445"/>
      <c r="U13" s="312" t="str">
        <f>'01-Mapa de riesgo-UO'!AV14</f>
        <v>ASUMIR</v>
      </c>
      <c r="V13" s="312">
        <f>'01-Mapa de riesgo-UO'!AW14</f>
        <v>0</v>
      </c>
      <c r="W13" s="312">
        <f>'01-Mapa de riesgo-UO'!AY14</f>
        <v>0</v>
      </c>
      <c r="X13" s="322"/>
      <c r="Y13" s="322"/>
      <c r="Z13" s="322"/>
      <c r="AA13" s="322"/>
      <c r="AB13" s="447"/>
      <c r="AC13" s="480"/>
    </row>
    <row r="14" spans="1:29" ht="62.45" customHeight="1" x14ac:dyDescent="0.2">
      <c r="A14" s="464">
        <v>3</v>
      </c>
      <c r="B14" s="331" t="str">
        <f>'01-Mapa de riesgo-UO'!C15</f>
        <v>ADMINISTRACIÓN_INSTITUCIONAL</v>
      </c>
      <c r="C14" s="331" t="str">
        <f>'01-Mapa de riesgo-UO'!E15</f>
        <v>JURÍDICA</v>
      </c>
      <c r="D14" s="455" t="str">
        <f>'01-Mapa de riesgo-UO'!I15</f>
        <v>Cumplimiento</v>
      </c>
      <c r="E14" s="462" t="str">
        <f>'01-Mapa de riesgo-UO'!J15</f>
        <v xml:space="preserve">Vencimiento de los términos establecidos en la Ley para dar respuesta oportuna a requerimientos judiciales, administrativos o de los entes de control. </v>
      </c>
      <c r="F14" s="455" t="str">
        <f>'01-Mapa de riesgo-UO'!K15</f>
        <v>No dar respuesta oportuna a los requerimientos judiciales y/o administrativos,de los cuales tiene conocimiento la Oficina Jurídica.</v>
      </c>
      <c r="G14" s="310" t="str">
        <f>'01-Mapa de riesgo-UO'!H15</f>
        <v>Falta de seguimiento a las actuaciones procesales judiciales y/o Administrativas.</v>
      </c>
      <c r="H14" s="455" t="str">
        <f>'01-Mapa de riesgo-UO'!L15</f>
        <v>Apertura de procesos disciplinarios.
Investigaciones administrativa.
Investigaciones Fiscales.
Investigaciones Penales
Sanciones y/o multas impuestas a la institución o a sus funcionarios.</v>
      </c>
      <c r="I14" s="434" t="str">
        <f>'01-Mapa de riesgo-UO'!AS15</f>
        <v>LEVE</v>
      </c>
      <c r="J14" s="332" t="str">
        <f>'01-Mapa de riesgo-UO'!AT15</f>
        <v>No. De procesos con términos vencidos / total de procesos</v>
      </c>
      <c r="K14" s="326">
        <v>0</v>
      </c>
      <c r="L14" s="339" t="s">
        <v>942</v>
      </c>
      <c r="M14" s="311" t="str">
        <f>IF('01-Mapa de riesgo-UO'!R15="No existen", "No existe control para el riesgo",'01-Mapa de riesgo-UO'!V15)</f>
        <v>1.Otorgamiento de poder para representación Judicial y/o Administrativa.
2. Registro de actuaciones procesales en el aplicativo e-KOGUI y seguimiento a las mismas
3.Solicitud de informes trimestrales respecto de avances y estados de los procesos, en donde la Universidad actúa en calidad de demandante o demandada.</v>
      </c>
      <c r="N14" s="311">
        <f>'01-Mapa de riesgo-UO'!AA15</f>
        <v>0</v>
      </c>
      <c r="O14" s="311" t="str">
        <f>'01-Mapa de riesgo-UO'!AF15</f>
        <v>TRANSITORIO ADMINISTRATIVO PROFESIONAL III</v>
      </c>
      <c r="P14" s="324" t="str">
        <f>'01-Mapa de riesgo-UO'!AK15</f>
        <v>No definida</v>
      </c>
      <c r="Q14" s="324" t="str">
        <f>'01-Mapa de riesgo-UO'!AO15</f>
        <v>Preventivo</v>
      </c>
      <c r="R14" s="453" t="str">
        <f>'01-Mapa de riesgo-UO'!AQ15</f>
        <v>FUERTE</v>
      </c>
      <c r="S14" s="445"/>
      <c r="T14" s="445"/>
      <c r="U14" s="312" t="str">
        <f>'01-Mapa de riesgo-UO'!AV15</f>
        <v>ASUMIR</v>
      </c>
      <c r="V14" s="312">
        <f>'01-Mapa de riesgo-UO'!AW15</f>
        <v>0</v>
      </c>
      <c r="W14" s="312">
        <f>'01-Mapa de riesgo-UO'!AY15</f>
        <v>0</v>
      </c>
      <c r="X14" s="322"/>
      <c r="Y14" s="322"/>
      <c r="Z14" s="322"/>
      <c r="AA14" s="322"/>
      <c r="AB14" s="333" t="s">
        <v>845</v>
      </c>
    </row>
    <row r="15" spans="1:29" ht="184.9" customHeight="1" x14ac:dyDescent="0.2">
      <c r="A15" s="464"/>
      <c r="B15" s="331" t="str">
        <f>'01-Mapa de riesgo-UO'!C16</f>
        <v>ADMINISTRACIÓN_INSTITUCIONAL</v>
      </c>
      <c r="C15" s="331" t="str">
        <f>'01-Mapa de riesgo-UO'!E16</f>
        <v>PLANEACIÓN</v>
      </c>
      <c r="D15" s="455"/>
      <c r="E15" s="462"/>
      <c r="F15" s="455"/>
      <c r="G15" s="310" t="str">
        <f>'01-Mapa de riesgo-UO'!H16</f>
        <v>Incumplimiento de las dependencias académicas o administrativas en la entrega de información para atender un requerimiento</v>
      </c>
      <c r="H15" s="455"/>
      <c r="I15" s="434"/>
      <c r="J15" s="332" t="s">
        <v>732</v>
      </c>
      <c r="K15" s="326">
        <v>60.63</v>
      </c>
      <c r="L15" s="334" t="s">
        <v>847</v>
      </c>
      <c r="M15" s="311" t="str">
        <f>IF('01-Mapa de riesgo-UO'!R16="No existen", "No existe control para el riesgo",'01-Mapa de riesgo-UO'!V16)</f>
        <v>Seguimiento al Plan de Acción de la Administración Estratégica</v>
      </c>
      <c r="N15" s="311">
        <f>'01-Mapa de riesgo-UO'!AA16</f>
        <v>0</v>
      </c>
      <c r="O15" s="311" t="str">
        <f>'01-Mapa de riesgo-UO'!AF16</f>
        <v>Profesional Administración de la Información Estratégica</v>
      </c>
      <c r="P15" s="324" t="str">
        <f>'01-Mapa de riesgo-UO'!AK16</f>
        <v>Bimestral</v>
      </c>
      <c r="Q15" s="324" t="str">
        <f>'01-Mapa de riesgo-UO'!AO16</f>
        <v>Preventivo</v>
      </c>
      <c r="R15" s="453"/>
      <c r="S15" s="445" t="s">
        <v>849</v>
      </c>
      <c r="T15" s="445"/>
      <c r="U15" s="312" t="str">
        <f>'01-Mapa de riesgo-UO'!AV16</f>
        <v>ASUMIR</v>
      </c>
      <c r="V15" s="312">
        <f>'01-Mapa de riesgo-UO'!AW16</f>
        <v>0</v>
      </c>
      <c r="W15" s="312">
        <f>'01-Mapa de riesgo-UO'!AY16</f>
        <v>0</v>
      </c>
      <c r="X15" s="322"/>
      <c r="Y15" s="322"/>
      <c r="Z15" s="322"/>
      <c r="AA15" s="322"/>
      <c r="AB15" s="333" t="s">
        <v>845</v>
      </c>
    </row>
    <row r="16" spans="1:29" ht="288.60000000000002" customHeight="1" x14ac:dyDescent="0.2">
      <c r="A16" s="464"/>
      <c r="B16" s="331" t="str">
        <f>'01-Mapa de riesgo-UO'!C17</f>
        <v>CONTROL_SEGUIMIENTO</v>
      </c>
      <c r="C16" s="331" t="str">
        <f>'01-Mapa de riesgo-UO'!E17</f>
        <v>CONTROL_INTERNO</v>
      </c>
      <c r="D16" s="455"/>
      <c r="E16" s="462"/>
      <c r="F16" s="455"/>
      <c r="G16" s="310" t="str">
        <f>'01-Mapa de riesgo-UO'!H17</f>
        <v>Cambio en la normatividad y procedimiento de reporte.</v>
      </c>
      <c r="H16" s="455"/>
      <c r="I16" s="434"/>
      <c r="J16" s="332" t="s">
        <v>733</v>
      </c>
      <c r="K16" s="326">
        <v>0</v>
      </c>
      <c r="L16" s="334" t="s">
        <v>848</v>
      </c>
      <c r="M16" s="311" t="str">
        <f>IF('01-Mapa de riesgo-UO'!R17="No existen", "No existe control para el riesgo",'01-Mapa de riesgo-UO'!V17)</f>
        <v xml:space="preserve">1.  Verificacion aleatoria de la informacion contenida en los informes a presentar
2. Seguimiento a cumplimiento de los Instructivos para la rendición de la cuenta en el SIRECI
3. Validacion del informe SIRECI a presentar
</v>
      </c>
      <c r="N16" s="311">
        <f>'01-Mapa de riesgo-UO'!AA17</f>
        <v>0</v>
      </c>
      <c r="O16" s="311" t="str">
        <f>'01-Mapa de riesgo-UO'!AF17</f>
        <v>Jefe de Control Interno
Profesional Transitorio
Profesionales Orden de Servicio
Auxiliar Administrativo</v>
      </c>
      <c r="P16" s="324" t="str">
        <f>'01-Mapa de riesgo-UO'!AK17</f>
        <v>Mensual</v>
      </c>
      <c r="Q16" s="324" t="str">
        <f>'01-Mapa de riesgo-UO'!AO17</f>
        <v>Preventivo</v>
      </c>
      <c r="R16" s="453"/>
      <c r="S16" s="445" t="s">
        <v>850</v>
      </c>
      <c r="T16" s="445"/>
      <c r="U16" s="312" t="str">
        <f>'01-Mapa de riesgo-UO'!AV17</f>
        <v>ASUMIR</v>
      </c>
      <c r="V16" s="312">
        <f>'01-Mapa de riesgo-UO'!AW17</f>
        <v>0</v>
      </c>
      <c r="W16" s="312">
        <f>'01-Mapa de riesgo-UO'!AY17</f>
        <v>0</v>
      </c>
      <c r="X16" s="322"/>
      <c r="Y16" s="322"/>
      <c r="Z16" s="322"/>
      <c r="AA16" s="322"/>
      <c r="AB16" s="333" t="s">
        <v>753</v>
      </c>
    </row>
    <row r="17" spans="1:28" ht="62.45" customHeight="1" x14ac:dyDescent="0.2">
      <c r="A17" s="464">
        <v>4</v>
      </c>
      <c r="B17" s="360" t="str">
        <f>'01-Mapa de riesgo-UO'!C18</f>
        <v>ADMINISTRACIÓN_INSTITUCIONAL</v>
      </c>
      <c r="C17" s="360" t="str">
        <f>'01-Mapa de riesgo-UO'!E18</f>
        <v>JURÍDICA</v>
      </c>
      <c r="D17" s="455" t="str">
        <f>'01-Mapa de riesgo-UO'!I18</f>
        <v>Operacional</v>
      </c>
      <c r="E17" s="462" t="str">
        <f>'01-Mapa de riesgo-UO'!J18</f>
        <v>Incumplimiento en los plazos establecidos para gestionar las necesidades de tipo contractual de las dependencias</v>
      </c>
      <c r="F17" s="455" t="str">
        <f>'01-Mapa de riesgo-UO'!K18</f>
        <v>Demora en la atención de los requerimientos de tipo contractual (perfeccionamiento y legalización, modificaciones, actas de ejecución, terminacion y liquidacion del contratos) de las dependencias academicas y administrativas</v>
      </c>
      <c r="G17" s="310" t="str">
        <f>'01-Mapa de riesgo-UO'!H18</f>
        <v>El Software de contratación no se ha implementado</v>
      </c>
      <c r="H17" s="455" t="str">
        <f>'01-Mapa de riesgo-UO'!L18</f>
        <v>Vencimiento de terminos legales de la gestión contractual
Incumplimiento de la prestacion de servicios de la Universidad
Demoras en la realización actividades de las dependencias de la Universidad</v>
      </c>
      <c r="I17" s="434" t="str">
        <f>'01-Mapa de riesgo-UO'!AS18</f>
        <v>MODERADO</v>
      </c>
      <c r="J17" s="455" t="str">
        <f>'01-Mapa de riesgo-UO'!AT18</f>
        <v>Número de requerimientos relacionados con contratación presentados extemporaneamente a Gestión de la Contración</v>
      </c>
      <c r="K17" s="457">
        <v>0</v>
      </c>
      <c r="L17" s="450" t="s">
        <v>943</v>
      </c>
      <c r="M17" s="311" t="str">
        <f>IF('01-Mapa de riesgo-UO'!R18="No existen", "No existe control para el riesgo",'01-Mapa de riesgo-UO'!V18)</f>
        <v>Cuaderno de radicación de documentos Gestión Contractual</v>
      </c>
      <c r="N17" s="311">
        <f>'01-Mapa de riesgo-UO'!AA18</f>
        <v>0</v>
      </c>
      <c r="O17" s="311" t="str">
        <f>'01-Mapa de riesgo-UO'!AF18</f>
        <v>ABOGADOS CONTRATISTAS</v>
      </c>
      <c r="P17" s="324" t="str">
        <f>'01-Mapa de riesgo-UO'!AK18</f>
        <v>Diaria</v>
      </c>
      <c r="Q17" s="324" t="str">
        <f>'01-Mapa de riesgo-UO'!AO18</f>
        <v>Preventivo</v>
      </c>
      <c r="R17" s="453" t="str">
        <f>'01-Mapa de riesgo-UO'!AQ18</f>
        <v>FUERTE</v>
      </c>
      <c r="S17" s="445" t="s">
        <v>944</v>
      </c>
      <c r="T17" s="445"/>
      <c r="U17" s="312" t="str">
        <f>'01-Mapa de riesgo-UO'!AV18</f>
        <v>COMPARTIR</v>
      </c>
      <c r="V17" s="312" t="str">
        <f>'01-Mapa de riesgo-UO'!AW18</f>
        <v>Implementación del software de contratación</v>
      </c>
      <c r="W17" s="312" t="str">
        <f>'01-Mapa de riesgo-UO'!AY18</f>
        <v>GESTION DE TECNOLOGIAS DE LA INFORMACION</v>
      </c>
      <c r="X17" s="322" t="s">
        <v>274</v>
      </c>
      <c r="Y17" s="338" t="s">
        <v>945</v>
      </c>
      <c r="Z17" s="322" t="s">
        <v>280</v>
      </c>
      <c r="AA17" s="322"/>
      <c r="AB17" s="447" t="s">
        <v>845</v>
      </c>
    </row>
    <row r="18" spans="1:28" ht="62.45" customHeight="1" x14ac:dyDescent="0.2">
      <c r="A18" s="464"/>
      <c r="B18" s="360"/>
      <c r="C18" s="360"/>
      <c r="D18" s="455"/>
      <c r="E18" s="462"/>
      <c r="F18" s="455"/>
      <c r="G18" s="310" t="str">
        <f>'01-Mapa de riesgo-UO'!H19</f>
        <v>Los procedimientos relacionados con la Gestión Contractual se llevan a cabo de forma manual</v>
      </c>
      <c r="H18" s="455"/>
      <c r="I18" s="434"/>
      <c r="J18" s="455"/>
      <c r="K18" s="457"/>
      <c r="L18" s="450"/>
      <c r="M18" s="311" t="str">
        <f>IF('01-Mapa de riesgo-UO'!R19="No existen", "No existe control para el riesgo",'01-Mapa de riesgo-UO'!V19)</f>
        <v xml:space="preserve">Planilla de salida de los documentos, para cualquier asunto de trámite </v>
      </c>
      <c r="N18" s="311">
        <f>'01-Mapa de riesgo-UO'!AA19</f>
        <v>0</v>
      </c>
      <c r="O18" s="311" t="str">
        <f>'01-Mapa de riesgo-UO'!AF19</f>
        <v>CONTRATISTA</v>
      </c>
      <c r="P18" s="324" t="str">
        <f>'01-Mapa de riesgo-UO'!AK19</f>
        <v>Diaria</v>
      </c>
      <c r="Q18" s="324" t="str">
        <f>'01-Mapa de riesgo-UO'!AO19</f>
        <v>Preventivo</v>
      </c>
      <c r="R18" s="453"/>
      <c r="S18" s="445" t="s">
        <v>944</v>
      </c>
      <c r="T18" s="445"/>
      <c r="U18" s="312" t="str">
        <f>'01-Mapa de riesgo-UO'!AV19</f>
        <v>COMPARTIR</v>
      </c>
      <c r="V18" s="312" t="str">
        <f>'01-Mapa de riesgo-UO'!AW19</f>
        <v xml:space="preserve">Sensibilización sobre los plazos establecidos por Gestión de la Contratación </v>
      </c>
      <c r="W18" s="312" t="str">
        <f>'01-Mapa de riesgo-UO'!AY19</f>
        <v>COMUNICACIONES</v>
      </c>
      <c r="X18" s="322" t="s">
        <v>274</v>
      </c>
      <c r="Y18" s="322" t="s">
        <v>946</v>
      </c>
      <c r="Z18" s="322" t="s">
        <v>280</v>
      </c>
      <c r="AA18" s="322"/>
      <c r="AB18" s="447"/>
    </row>
    <row r="19" spans="1:28" ht="62.45" customHeight="1" x14ac:dyDescent="0.2">
      <c r="A19" s="464"/>
      <c r="B19" s="360"/>
      <c r="C19" s="360"/>
      <c r="D19" s="455"/>
      <c r="E19" s="462"/>
      <c r="F19" s="455"/>
      <c r="G19" s="310">
        <f>'01-Mapa de riesgo-UO'!H20</f>
        <v>0</v>
      </c>
      <c r="H19" s="455"/>
      <c r="I19" s="434"/>
      <c r="J19" s="455"/>
      <c r="K19" s="457"/>
      <c r="L19" s="450"/>
      <c r="M19" s="311" t="str">
        <f>IF('01-Mapa de riesgo-UO'!R20="No existen", "No existe control para el riesgo",'01-Mapa de riesgo-UO'!V20)</f>
        <v>Documento que expresa los plazos para la gestión de la contratación, con el fin de hacer seguimiento.</v>
      </c>
      <c r="N19" s="311">
        <f>'01-Mapa de riesgo-UO'!AA20</f>
        <v>0</v>
      </c>
      <c r="O19" s="311" t="str">
        <f>'01-Mapa de riesgo-UO'!AF20</f>
        <v>TODOS:PLANTA/TRANSITORIO/CONTRATISTA</v>
      </c>
      <c r="P19" s="324" t="str">
        <f>'01-Mapa de riesgo-UO'!AK20</f>
        <v>Diaria</v>
      </c>
      <c r="Q19" s="324" t="str">
        <f>'01-Mapa de riesgo-UO'!AO20</f>
        <v>Preventivo</v>
      </c>
      <c r="R19" s="453"/>
      <c r="S19" s="445" t="s">
        <v>944</v>
      </c>
      <c r="T19" s="445"/>
      <c r="U19" s="312">
        <f>'01-Mapa de riesgo-UO'!AV20</f>
        <v>0</v>
      </c>
      <c r="V19" s="312">
        <f>'01-Mapa de riesgo-UO'!AW20</f>
        <v>0</v>
      </c>
      <c r="W19" s="312">
        <f>'01-Mapa de riesgo-UO'!AY20</f>
        <v>0</v>
      </c>
      <c r="X19" s="322"/>
      <c r="Y19" s="322"/>
      <c r="Z19" s="322"/>
      <c r="AA19" s="322"/>
      <c r="AB19" s="447"/>
    </row>
    <row r="20" spans="1:28" ht="62.45" customHeight="1" x14ac:dyDescent="0.2">
      <c r="A20" s="464">
        <v>5</v>
      </c>
      <c r="B20" s="360" t="str">
        <f>'01-Mapa de riesgo-UO'!C21</f>
        <v>ASEGURAMIENTO_DE_LA_CALIDAD_INSTITUCIONAL</v>
      </c>
      <c r="C20" s="360" t="str">
        <f>'01-Mapa de riesgo-UO'!E21</f>
        <v>VICERRECTORÍA_ADMINITRATIVA_FINANCIERA_Sistema_Integral_de_Gestión</v>
      </c>
      <c r="D20" s="455" t="str">
        <f>'01-Mapa de riesgo-UO'!I21</f>
        <v>Corrupción</v>
      </c>
      <c r="E20" s="462" t="str">
        <f>'01-Mapa de riesgo-UO'!J21</f>
        <v>Entrega de información institucional a personas no autorizadas para uso indebido.</v>
      </c>
      <c r="F20" s="455" t="str">
        <f>'01-Mapa de riesgo-UO'!K21</f>
        <v>Permitir el uso de información sensible para la institución como contraseñas, instructivos, procedimientos o bases de datos a personas no autorizadas</v>
      </c>
      <c r="G20" s="310" t="str">
        <f>'01-Mapa de riesgo-UO'!H21</f>
        <v>Falta de ética profesional</v>
      </c>
      <c r="H20" s="455" t="str">
        <f>'01-Mapa de riesgo-UO'!L21</f>
        <v>Pérdida de la confidencialidad de la información.
Pérdida de la vinculación laboral por incumplimiento de la claúsula de confidencialidad del contrato.</v>
      </c>
      <c r="I20" s="434" t="str">
        <f>'01-Mapa de riesgo-UO'!AS21</f>
        <v>LEVE</v>
      </c>
      <c r="J20" s="455" t="str">
        <f>'01-Mapa de riesgo-UO'!AT21</f>
        <v># de veces que se detecte y se denuncie</v>
      </c>
      <c r="K20" s="458">
        <v>0</v>
      </c>
      <c r="L20" s="450" t="s">
        <v>851</v>
      </c>
      <c r="M20" s="311" t="str">
        <f>IF('01-Mapa de riesgo-UO'!R21="No existen", "No existe control para el riesgo",'01-Mapa de riesgo-UO'!V21)</f>
        <v>Clausúla de confidencialidad establecida en el contrato</v>
      </c>
      <c r="N20" s="311">
        <f>'01-Mapa de riesgo-UO'!AA21</f>
        <v>0</v>
      </c>
      <c r="O20" s="311" t="str">
        <f>'01-Mapa de riesgo-UO'!AF21</f>
        <v>Coordinador SIG</v>
      </c>
      <c r="P20" s="324" t="str">
        <f>'01-Mapa de riesgo-UO'!AK21</f>
        <v>Anual</v>
      </c>
      <c r="Q20" s="324" t="str">
        <f>'01-Mapa de riesgo-UO'!AO21</f>
        <v>Preventivo</v>
      </c>
      <c r="R20" s="453" t="str">
        <f>'01-Mapa de riesgo-UO'!AQ21</f>
        <v>FUERTE</v>
      </c>
      <c r="S20" s="445" t="s">
        <v>852</v>
      </c>
      <c r="T20" s="445"/>
      <c r="U20" s="312" t="str">
        <f>'01-Mapa de riesgo-UO'!AV21</f>
        <v>ASUMIR</v>
      </c>
      <c r="V20" s="312">
        <f>'01-Mapa de riesgo-UO'!AW21</f>
        <v>0</v>
      </c>
      <c r="W20" s="312">
        <f>'01-Mapa de riesgo-UO'!AY21</f>
        <v>0</v>
      </c>
      <c r="X20" s="322"/>
      <c r="Y20" s="322"/>
      <c r="Z20" s="322"/>
      <c r="AA20" s="322"/>
      <c r="AB20" s="447" t="s">
        <v>845</v>
      </c>
    </row>
    <row r="21" spans="1:28" ht="62.45" customHeight="1" x14ac:dyDescent="0.2">
      <c r="A21" s="464"/>
      <c r="B21" s="360"/>
      <c r="C21" s="360"/>
      <c r="D21" s="455"/>
      <c r="E21" s="462"/>
      <c r="F21" s="455"/>
      <c r="G21" s="310">
        <f>'01-Mapa de riesgo-UO'!H22</f>
        <v>0</v>
      </c>
      <c r="H21" s="455"/>
      <c r="I21" s="434"/>
      <c r="J21" s="455"/>
      <c r="K21" s="457"/>
      <c r="L21" s="450"/>
      <c r="M21" s="311">
        <f>IF('01-Mapa de riesgo-UO'!R22="No existen", "No existe control para el riesgo",'01-Mapa de riesgo-UO'!V22)</f>
        <v>0</v>
      </c>
      <c r="N21" s="311">
        <f>'01-Mapa de riesgo-UO'!AA22</f>
        <v>0</v>
      </c>
      <c r="O21" s="311">
        <f>'01-Mapa de riesgo-UO'!AF22</f>
        <v>0</v>
      </c>
      <c r="P21" s="324">
        <f>'01-Mapa de riesgo-UO'!AK22</f>
        <v>0</v>
      </c>
      <c r="Q21" s="324">
        <f>'01-Mapa de riesgo-UO'!AO22</f>
        <v>0</v>
      </c>
      <c r="R21" s="453"/>
      <c r="S21" s="445"/>
      <c r="T21" s="445"/>
      <c r="U21" s="312" t="str">
        <f>'01-Mapa de riesgo-UO'!AV22</f>
        <v>ASUMIR</v>
      </c>
      <c r="V21" s="312">
        <f>'01-Mapa de riesgo-UO'!AW22</f>
        <v>0</v>
      </c>
      <c r="W21" s="312">
        <f>'01-Mapa de riesgo-UO'!AY22</f>
        <v>0</v>
      </c>
      <c r="X21" s="322"/>
      <c r="Y21" s="322"/>
      <c r="Z21" s="322"/>
      <c r="AA21" s="322"/>
      <c r="AB21" s="447"/>
    </row>
    <row r="22" spans="1:28" ht="62.45" customHeight="1" x14ac:dyDescent="0.2">
      <c r="A22" s="464"/>
      <c r="B22" s="360"/>
      <c r="C22" s="360"/>
      <c r="D22" s="455"/>
      <c r="E22" s="462"/>
      <c r="F22" s="455"/>
      <c r="G22" s="310">
        <f>'01-Mapa de riesgo-UO'!H23</f>
        <v>0</v>
      </c>
      <c r="H22" s="455"/>
      <c r="I22" s="434"/>
      <c r="J22" s="455"/>
      <c r="K22" s="457"/>
      <c r="L22" s="450"/>
      <c r="M22" s="311">
        <f>IF('01-Mapa de riesgo-UO'!R23="No existen", "No existe control para el riesgo",'01-Mapa de riesgo-UO'!V23)</f>
        <v>0</v>
      </c>
      <c r="N22" s="311">
        <f>'01-Mapa de riesgo-UO'!AA23</f>
        <v>0</v>
      </c>
      <c r="O22" s="311">
        <f>'01-Mapa de riesgo-UO'!AF23</f>
        <v>0</v>
      </c>
      <c r="P22" s="324">
        <f>'01-Mapa de riesgo-UO'!AK23</f>
        <v>0</v>
      </c>
      <c r="Q22" s="324">
        <f>'01-Mapa de riesgo-UO'!AO23</f>
        <v>0</v>
      </c>
      <c r="R22" s="453"/>
      <c r="S22" s="445"/>
      <c r="T22" s="445"/>
      <c r="U22" s="312">
        <f>'01-Mapa de riesgo-UO'!AV23</f>
        <v>0</v>
      </c>
      <c r="V22" s="312">
        <f>'01-Mapa de riesgo-UO'!AW23</f>
        <v>0</v>
      </c>
      <c r="W22" s="312">
        <f>'01-Mapa de riesgo-UO'!AY23</f>
        <v>0</v>
      </c>
      <c r="X22" s="322"/>
      <c r="Y22" s="322"/>
      <c r="Z22" s="322"/>
      <c r="AA22" s="322"/>
      <c r="AB22" s="447"/>
    </row>
    <row r="23" spans="1:28" ht="204.6" customHeight="1" x14ac:dyDescent="0.2">
      <c r="A23" s="464">
        <v>6</v>
      </c>
      <c r="B23" s="360" t="str">
        <f>'01-Mapa de riesgo-UO'!C24</f>
        <v>DOCENCIA</v>
      </c>
      <c r="C23" s="360" t="str">
        <f>'01-Mapa de riesgo-UO'!E24</f>
        <v>ADMISIONES_REGISTRO_CONTROL_ACADÉMICO</v>
      </c>
      <c r="D23" s="455" t="str">
        <f>'01-Mapa de riesgo-UO'!I24</f>
        <v>Cumplimiento</v>
      </c>
      <c r="E23" s="462" t="str">
        <f>'01-Mapa de riesgo-UO'!J24</f>
        <v>Alteración del Calendario Académico</v>
      </c>
      <c r="F23" s="455" t="str">
        <f>'01-Mapa de riesgo-UO'!K24</f>
        <v>Modificación de la programación de las actividades definidas en el calendario académico</v>
      </c>
      <c r="G23" s="310" t="str">
        <f>'01-Mapa de riesgo-UO'!H24</f>
        <v>Decisiones del Consejo Académico</v>
      </c>
      <c r="H23" s="455" t="str">
        <f>'01-Mapa de riesgo-UO'!L24</f>
        <v>Cruce de procedimientos académicos y administrativos
Extensión de contratos de trabajo
Insatisfacción de estudiantes y padres de familia, reflejado en el aumento de PQRS</v>
      </c>
      <c r="I23" s="434" t="str">
        <f>'01-Mapa de riesgo-UO'!AS24</f>
        <v>MODERADO</v>
      </c>
      <c r="J23" s="455" t="str">
        <f>'01-Mapa de riesgo-UO'!AT24</f>
        <v>No. De veces que se modifica el calendario académico en el semestre</v>
      </c>
      <c r="K23" s="457">
        <f>100%/12*10</f>
        <v>0.83333333333333326</v>
      </c>
      <c r="L23" s="450" t="s">
        <v>853</v>
      </c>
      <c r="M23" s="311" t="str">
        <f>IF('01-Mapa de riesgo-UO'!R24="No existen", "No existe control para el riesgo",'01-Mapa de riesgo-UO'!V24)</f>
        <v>Procedimiento Calendario Académico</v>
      </c>
      <c r="N23" s="311">
        <f>'01-Mapa de riesgo-UO'!AA24</f>
        <v>0</v>
      </c>
      <c r="O23" s="311" t="str">
        <f>'01-Mapa de riesgo-UO'!AF24</f>
        <v>Ejecutivo 26
Técnico 18</v>
      </c>
      <c r="P23" s="324" t="str">
        <f>'01-Mapa de riesgo-UO'!AK24</f>
        <v>Anual</v>
      </c>
      <c r="Q23" s="324" t="str">
        <f>'01-Mapa de riesgo-UO'!AO24</f>
        <v>Preventivo</v>
      </c>
      <c r="R23" s="453" t="str">
        <f>'01-Mapa de riesgo-UO'!AQ24</f>
        <v>FUERTE</v>
      </c>
      <c r="S23" s="445" t="s">
        <v>854</v>
      </c>
      <c r="T23" s="445"/>
      <c r="U23" s="312" t="str">
        <f>'01-Mapa de riesgo-UO'!AV24</f>
        <v>COMPARTIR</v>
      </c>
      <c r="V23" s="312" t="str">
        <f>'01-Mapa de riesgo-UO'!AW24</f>
        <v>Reportar al Vicerrector Académico los calendarios académicos general, inscripción y graduaciones, así como sus modificaciones.</v>
      </c>
      <c r="W23" s="312" t="str">
        <f>'01-Mapa de riesgo-UO'!AY24</f>
        <v>Vicerrectoría Académica</v>
      </c>
      <c r="X23" s="322" t="s">
        <v>274</v>
      </c>
      <c r="Y23" s="322" t="s">
        <v>856</v>
      </c>
      <c r="Z23" s="322" t="s">
        <v>280</v>
      </c>
      <c r="AA23" s="322"/>
      <c r="AB23" s="447" t="s">
        <v>845</v>
      </c>
    </row>
    <row r="24" spans="1:28" ht="62.45" customHeight="1" x14ac:dyDescent="0.2">
      <c r="A24" s="464"/>
      <c r="B24" s="360"/>
      <c r="C24" s="360"/>
      <c r="D24" s="455"/>
      <c r="E24" s="462"/>
      <c r="F24" s="455"/>
      <c r="G24" s="310" t="str">
        <f>'01-Mapa de riesgo-UO'!H25</f>
        <v>Solicitudes de entidades gubernamentales</v>
      </c>
      <c r="H24" s="455"/>
      <c r="I24" s="434"/>
      <c r="J24" s="455"/>
      <c r="K24" s="457"/>
      <c r="L24" s="450"/>
      <c r="M24" s="311" t="str">
        <f>IF('01-Mapa de riesgo-UO'!R25="No existen", "No existe control para el riesgo",'01-Mapa de riesgo-UO'!V25)</f>
        <v>Comunicación con Direcciones de Programa y Facultades sobre las actividades del calendario académico</v>
      </c>
      <c r="N24" s="311">
        <f>'01-Mapa de riesgo-UO'!AA25</f>
        <v>0</v>
      </c>
      <c r="O24" s="311" t="str">
        <f>'01-Mapa de riesgo-UO'!AF25</f>
        <v>Ejecutivo 26
Asistencial 23
Asistencial III - Pregrado y Posgrado
Técnico 18</v>
      </c>
      <c r="P24" s="324" t="str">
        <f>'01-Mapa de riesgo-UO'!AK25</f>
        <v>Semestral</v>
      </c>
      <c r="Q24" s="324" t="str">
        <f>'01-Mapa de riesgo-UO'!AO25</f>
        <v>Preventivo</v>
      </c>
      <c r="R24" s="453"/>
      <c r="S24" s="445" t="s">
        <v>855</v>
      </c>
      <c r="T24" s="445"/>
      <c r="U24" s="312">
        <f>'01-Mapa de riesgo-UO'!AV25</f>
        <v>0</v>
      </c>
      <c r="V24" s="312">
        <f>'01-Mapa de riesgo-UO'!AW25</f>
        <v>0</v>
      </c>
      <c r="W24" s="312">
        <f>'01-Mapa de riesgo-UO'!AY25</f>
        <v>0</v>
      </c>
      <c r="X24" s="322"/>
      <c r="Y24" s="322"/>
      <c r="Z24" s="322"/>
      <c r="AA24" s="322"/>
      <c r="AB24" s="447"/>
    </row>
    <row r="25" spans="1:28" ht="62.45" customHeight="1" x14ac:dyDescent="0.2">
      <c r="A25" s="464"/>
      <c r="B25" s="360"/>
      <c r="C25" s="360"/>
      <c r="D25" s="455"/>
      <c r="E25" s="462"/>
      <c r="F25" s="455"/>
      <c r="G25" s="310">
        <f>'01-Mapa de riesgo-UO'!H26</f>
        <v>0</v>
      </c>
      <c r="H25" s="455"/>
      <c r="I25" s="434"/>
      <c r="J25" s="455"/>
      <c r="K25" s="457"/>
      <c r="L25" s="450"/>
      <c r="M25" s="311">
        <f>IF('01-Mapa de riesgo-UO'!R26="No existen", "No existe control para el riesgo",'01-Mapa de riesgo-UO'!V26)</f>
        <v>0</v>
      </c>
      <c r="N25" s="311">
        <f>'01-Mapa de riesgo-UO'!AA26</f>
        <v>0</v>
      </c>
      <c r="O25" s="311">
        <f>'01-Mapa de riesgo-UO'!AF26</f>
        <v>0</v>
      </c>
      <c r="P25" s="324">
        <f>'01-Mapa de riesgo-UO'!AK26</f>
        <v>0</v>
      </c>
      <c r="Q25" s="324">
        <f>'01-Mapa de riesgo-UO'!AO26</f>
        <v>0</v>
      </c>
      <c r="R25" s="453"/>
      <c r="S25" s="445"/>
      <c r="T25" s="445"/>
      <c r="U25" s="312">
        <f>'01-Mapa de riesgo-UO'!AV26</f>
        <v>0</v>
      </c>
      <c r="V25" s="312">
        <f>'01-Mapa de riesgo-UO'!AW26</f>
        <v>0</v>
      </c>
      <c r="W25" s="312">
        <f>'01-Mapa de riesgo-UO'!AY26</f>
        <v>0</v>
      </c>
      <c r="X25" s="322"/>
      <c r="Y25" s="322"/>
      <c r="Z25" s="322"/>
      <c r="AA25" s="322"/>
      <c r="AB25" s="447"/>
    </row>
    <row r="26" spans="1:28" ht="62.45" customHeight="1" x14ac:dyDescent="0.2">
      <c r="A26" s="464">
        <v>7</v>
      </c>
      <c r="B26" s="360" t="str">
        <f>'01-Mapa de riesgo-UO'!C27</f>
        <v>CONTROL_SEGUIMIENTO</v>
      </c>
      <c r="C26" s="360" t="str">
        <f>'01-Mapa de riesgo-UO'!E27</f>
        <v>CONTROL_INTERNO</v>
      </c>
      <c r="D26" s="455" t="str">
        <f>'01-Mapa de riesgo-UO'!I27</f>
        <v>Corrupción</v>
      </c>
      <c r="E26" s="462" t="str">
        <f>'01-Mapa de riesgo-UO'!J27</f>
        <v>Favorecimiento en informes de auditoria o evaluación por intereses personales</v>
      </c>
      <c r="F26" s="455" t="str">
        <f>'01-Mapa de riesgo-UO'!K27</f>
        <v>Manipulación de informes de control interno, a través de la omisión de posibles actos de corrupción o irregularidades administrativas</v>
      </c>
      <c r="G26" s="310" t="str">
        <f>'01-Mapa de riesgo-UO'!H27</f>
        <v>Personal no idóneo que no atiende los valores de la institución o del servicio público</v>
      </c>
      <c r="H26" s="455" t="str">
        <f>'01-Mapa de riesgo-UO'!L27</f>
        <v>Información deficiente para la alta dirección que permita tomar decisiones para la mejora
Investigaciones disciplinarias
Afectación del buen nombre y reconocimiento de la Universidad</v>
      </c>
      <c r="I26" s="434" t="str">
        <f>'01-Mapa de riesgo-UO'!AS27</f>
        <v>LEVE</v>
      </c>
      <c r="J26" s="455" t="str">
        <f>'01-Mapa de riesgo-UO'!AT27</f>
        <v>No. De  investigaciones al personal de control interno derivadas de hechos de corrupción</v>
      </c>
      <c r="K26" s="457">
        <v>0</v>
      </c>
      <c r="L26" s="450" t="s">
        <v>857</v>
      </c>
      <c r="M26" s="311" t="str">
        <f>IF('01-Mapa de riesgo-UO'!R27="No existen", "No existe control para el riesgo",'01-Mapa de riesgo-UO'!V27)</f>
        <v>Verificacion de la aplicación del Manual de auditoria que incluye el marco ético para la auditoria interna en la Universidad</v>
      </c>
      <c r="N26" s="311">
        <f>'01-Mapa de riesgo-UO'!AA27</f>
        <v>0</v>
      </c>
      <c r="O26" s="311" t="str">
        <f>'01-Mapa de riesgo-UO'!AF27</f>
        <v>Jefe de Control Interno</v>
      </c>
      <c r="P26" s="324" t="str">
        <f>'01-Mapa de riesgo-UO'!AK27</f>
        <v>Anual</v>
      </c>
      <c r="Q26" s="324" t="str">
        <f>'01-Mapa de riesgo-UO'!AO27</f>
        <v>Preventivo</v>
      </c>
      <c r="R26" s="453" t="str">
        <f>'01-Mapa de riesgo-UO'!AQ27</f>
        <v>FUERTE</v>
      </c>
      <c r="S26" s="445" t="s">
        <v>858</v>
      </c>
      <c r="T26" s="445"/>
      <c r="U26" s="312" t="str">
        <f>'01-Mapa de riesgo-UO'!AV27</f>
        <v>ASUMIR</v>
      </c>
      <c r="V26" s="312">
        <f>'01-Mapa de riesgo-UO'!AW27</f>
        <v>0</v>
      </c>
      <c r="W26" s="312">
        <f>'01-Mapa de riesgo-UO'!AY27</f>
        <v>0</v>
      </c>
      <c r="X26" s="322"/>
      <c r="Y26" s="322"/>
      <c r="Z26" s="322"/>
      <c r="AA26" s="322"/>
      <c r="AB26" s="447" t="s">
        <v>753</v>
      </c>
    </row>
    <row r="27" spans="1:28" ht="62.45" customHeight="1" x14ac:dyDescent="0.2">
      <c r="A27" s="464"/>
      <c r="B27" s="360"/>
      <c r="C27" s="360"/>
      <c r="D27" s="455"/>
      <c r="E27" s="462"/>
      <c r="F27" s="455"/>
      <c r="G27" s="310" t="str">
        <f>'01-Mapa de riesgo-UO'!H28</f>
        <v>Presión externa  al personal de control interno para favorecer a terceros</v>
      </c>
      <c r="H27" s="455"/>
      <c r="I27" s="434"/>
      <c r="J27" s="455"/>
      <c r="K27" s="457"/>
      <c r="L27" s="450"/>
      <c r="M27" s="311" t="str">
        <f>IF('01-Mapa de riesgo-UO'!R28="No existen", "No existe control para el riesgo",'01-Mapa de riesgo-UO'!V28)</f>
        <v>Verificacion de la aplicación de Procedimientos documentados de auditoria de control interno en el sistema integral de gestión</v>
      </c>
      <c r="N27" s="311">
        <f>'01-Mapa de riesgo-UO'!AA28</f>
        <v>0</v>
      </c>
      <c r="O27" s="311" t="str">
        <f>'01-Mapa de riesgo-UO'!AF28</f>
        <v>Jefe de Control Interno</v>
      </c>
      <c r="P27" s="324" t="str">
        <f>'01-Mapa de riesgo-UO'!AK28</f>
        <v>Anual</v>
      </c>
      <c r="Q27" s="324" t="str">
        <f>'01-Mapa de riesgo-UO'!AO28</f>
        <v>Preventivo</v>
      </c>
      <c r="R27" s="453"/>
      <c r="S27" s="445" t="s">
        <v>859</v>
      </c>
      <c r="T27" s="445"/>
      <c r="U27" s="312">
        <f>'01-Mapa de riesgo-UO'!AV28</f>
        <v>0</v>
      </c>
      <c r="V27" s="312">
        <f>'01-Mapa de riesgo-UO'!AW28</f>
        <v>0</v>
      </c>
      <c r="W27" s="312">
        <f>'01-Mapa de riesgo-UO'!AY28</f>
        <v>0</v>
      </c>
      <c r="X27" s="322"/>
      <c r="Y27" s="322"/>
      <c r="Z27" s="322"/>
      <c r="AA27" s="322"/>
      <c r="AB27" s="447"/>
    </row>
    <row r="28" spans="1:28" ht="62.45" customHeight="1" x14ac:dyDescent="0.2">
      <c r="A28" s="464"/>
      <c r="B28" s="360"/>
      <c r="C28" s="360"/>
      <c r="D28" s="455"/>
      <c r="E28" s="462"/>
      <c r="F28" s="455"/>
      <c r="G28" s="310">
        <f>'01-Mapa de riesgo-UO'!H29</f>
        <v>0</v>
      </c>
      <c r="H28" s="455"/>
      <c r="I28" s="434"/>
      <c r="J28" s="455"/>
      <c r="K28" s="457"/>
      <c r="L28" s="450"/>
      <c r="M28" s="311">
        <f>IF('01-Mapa de riesgo-UO'!R29="No existen", "No existe control para el riesgo",'01-Mapa de riesgo-UO'!V29)</f>
        <v>0</v>
      </c>
      <c r="N28" s="311">
        <f>'01-Mapa de riesgo-UO'!AA29</f>
        <v>0</v>
      </c>
      <c r="O28" s="311">
        <f>'01-Mapa de riesgo-UO'!AF29</f>
        <v>0</v>
      </c>
      <c r="P28" s="324">
        <f>'01-Mapa de riesgo-UO'!AK29</f>
        <v>0</v>
      </c>
      <c r="Q28" s="324">
        <f>'01-Mapa de riesgo-UO'!AO29</f>
        <v>0</v>
      </c>
      <c r="R28" s="453"/>
      <c r="S28" s="445"/>
      <c r="T28" s="445"/>
      <c r="U28" s="312">
        <f>'01-Mapa de riesgo-UO'!AV29</f>
        <v>0</v>
      </c>
      <c r="V28" s="312">
        <f>'01-Mapa de riesgo-UO'!AW29</f>
        <v>0</v>
      </c>
      <c r="W28" s="312">
        <f>'01-Mapa de riesgo-UO'!AY29</f>
        <v>0</v>
      </c>
      <c r="X28" s="322"/>
      <c r="Y28" s="322"/>
      <c r="Z28" s="322"/>
      <c r="AA28" s="322"/>
      <c r="AB28" s="447"/>
    </row>
    <row r="29" spans="1:28" ht="87" customHeight="1" x14ac:dyDescent="0.2">
      <c r="A29" s="464">
        <v>8</v>
      </c>
      <c r="B29" s="360" t="str">
        <f>'01-Mapa de riesgo-UO'!C30</f>
        <v>INTERNACIONALIZACIÓN</v>
      </c>
      <c r="C29" s="360" t="str">
        <f>'01-Mapa de riesgo-UO'!E30</f>
        <v>RELACIONES_INTERNACIONALES</v>
      </c>
      <c r="D29" s="455" t="str">
        <f>'01-Mapa de riesgo-UO'!I30</f>
        <v>Cumplimiento</v>
      </c>
      <c r="E29" s="462" t="str">
        <f>'01-Mapa de riesgo-UO'!J30</f>
        <v>Visitantes internacionales en la UTP sin el debido estatus migratorio</v>
      </c>
      <c r="F29" s="455" t="str">
        <f>'01-Mapa de riesgo-UO'!K30</f>
        <v>Presencia de visitantes internacionales en la UTP sin el debido estatus migratorio</v>
      </c>
      <c r="G29" s="310" t="str">
        <f>'01-Mapa de riesgo-UO'!H30</f>
        <v xml:space="preserve">Desconocimiento de las implicaciones de no verificar el estatus migratorio de los invitados internacionales y realizar su reporte. </v>
      </c>
      <c r="H29" s="455" t="str">
        <f>'01-Mapa de riesgo-UO'!L30</f>
        <v>Multas y/o sanciones para la Universidad</v>
      </c>
      <c r="I29" s="434" t="str">
        <f>'01-Mapa de riesgo-UO'!AS30</f>
        <v>LEVE</v>
      </c>
      <c r="J29" s="455" t="str">
        <f>'01-Mapa de riesgo-UO'!AT30</f>
        <v>Número de sanciones generadas por Migración Colombia a la UTP</v>
      </c>
      <c r="K29" s="457">
        <v>0</v>
      </c>
      <c r="L29" s="450" t="s">
        <v>860</v>
      </c>
      <c r="M29" s="311" t="str">
        <f>IF('01-Mapa de riesgo-UO'!R30="No existen", "No existe control para el riesgo",'01-Mapa de riesgo-UO'!V30)</f>
        <v>Capacitación por parte de  Migración Colombia</v>
      </c>
      <c r="N29" s="311">
        <f>'01-Mapa de riesgo-UO'!AA30</f>
        <v>0</v>
      </c>
      <c r="O29" s="311" t="str">
        <f>'01-Mapa de riesgo-UO'!AF30</f>
        <v>Ejecutivo grado 26</v>
      </c>
      <c r="P29" s="324" t="str">
        <f>'01-Mapa de riesgo-UO'!AK30</f>
        <v>Anual</v>
      </c>
      <c r="Q29" s="324" t="str">
        <f>'01-Mapa de riesgo-UO'!AO30</f>
        <v>Preventivo</v>
      </c>
      <c r="R29" s="453" t="str">
        <f>'01-Mapa de riesgo-UO'!AQ30</f>
        <v>FUERTE</v>
      </c>
      <c r="S29" s="445" t="s">
        <v>862</v>
      </c>
      <c r="T29" s="445"/>
      <c r="U29" s="312" t="str">
        <f>'01-Mapa de riesgo-UO'!AV30</f>
        <v>ASUMIR</v>
      </c>
      <c r="V29" s="312">
        <f>'01-Mapa de riesgo-UO'!AW30</f>
        <v>0</v>
      </c>
      <c r="W29" s="312">
        <f>'01-Mapa de riesgo-UO'!AY30</f>
        <v>0</v>
      </c>
      <c r="X29" s="322"/>
      <c r="Y29" s="322"/>
      <c r="Z29" s="322"/>
      <c r="AA29" s="322"/>
      <c r="AB29" s="447" t="s">
        <v>845</v>
      </c>
    </row>
    <row r="30" spans="1:28" ht="106.9" customHeight="1" x14ac:dyDescent="0.2">
      <c r="A30" s="464"/>
      <c r="B30" s="360"/>
      <c r="C30" s="360"/>
      <c r="D30" s="455"/>
      <c r="E30" s="462"/>
      <c r="F30" s="455"/>
      <c r="G30" s="310" t="str">
        <f>'01-Mapa de riesgo-UO'!H31</f>
        <v>Migración Colombia otorga un permiso de ingreso y permanencia  erroneo a los invitados internacionales aún habiendo  presentados los soportes respectivos</v>
      </c>
      <c r="H30" s="455"/>
      <c r="I30" s="434"/>
      <c r="J30" s="455"/>
      <c r="K30" s="457"/>
      <c r="L30" s="450"/>
      <c r="M30" s="311" t="str">
        <f>IF('01-Mapa de riesgo-UO'!R31="No existen", "No existe control para el riesgo",'01-Mapa de riesgo-UO'!V31)</f>
        <v>Correos y comunicaciones  informando el proceso para el reporte de invitados internacionales</v>
      </c>
      <c r="N30" s="311">
        <f>'01-Mapa de riesgo-UO'!AA31</f>
        <v>0</v>
      </c>
      <c r="O30" s="311" t="str">
        <f>'01-Mapa de riesgo-UO'!AF31</f>
        <v>Asistencia III</v>
      </c>
      <c r="P30" s="324" t="str">
        <f>'01-Mapa de riesgo-UO'!AK31</f>
        <v>No definida</v>
      </c>
      <c r="Q30" s="324" t="str">
        <f>'01-Mapa de riesgo-UO'!AO31</f>
        <v>Preventivo</v>
      </c>
      <c r="R30" s="453"/>
      <c r="S30" s="445" t="s">
        <v>863</v>
      </c>
      <c r="T30" s="445"/>
      <c r="U30" s="312" t="str">
        <f>'01-Mapa de riesgo-UO'!AV31</f>
        <v>ASUMIR</v>
      </c>
      <c r="V30" s="312">
        <f>'01-Mapa de riesgo-UO'!AW31</f>
        <v>0</v>
      </c>
      <c r="W30" s="312">
        <f>'01-Mapa de riesgo-UO'!AY31</f>
        <v>0</v>
      </c>
      <c r="X30" s="322"/>
      <c r="Y30" s="322"/>
      <c r="Z30" s="322"/>
      <c r="AA30" s="322"/>
      <c r="AB30" s="447"/>
    </row>
    <row r="31" spans="1:28" ht="62.45" customHeight="1" x14ac:dyDescent="0.2">
      <c r="A31" s="464"/>
      <c r="B31" s="360"/>
      <c r="C31" s="360"/>
      <c r="D31" s="455"/>
      <c r="E31" s="462"/>
      <c r="F31" s="455"/>
      <c r="G31" s="310">
        <f>'01-Mapa de riesgo-UO'!H32</f>
        <v>0</v>
      </c>
      <c r="H31" s="455"/>
      <c r="I31" s="434"/>
      <c r="J31" s="455"/>
      <c r="K31" s="457"/>
      <c r="L31" s="450"/>
      <c r="M31" s="311">
        <f>IF('01-Mapa de riesgo-UO'!R32="No existen", "No existe control para el riesgo",'01-Mapa de riesgo-UO'!V32)</f>
        <v>0</v>
      </c>
      <c r="N31" s="311">
        <f>'01-Mapa de riesgo-UO'!AA32</f>
        <v>0</v>
      </c>
      <c r="O31" s="311">
        <f>'01-Mapa de riesgo-UO'!AF32</f>
        <v>0</v>
      </c>
      <c r="P31" s="324">
        <f>'01-Mapa de riesgo-UO'!AK32</f>
        <v>0</v>
      </c>
      <c r="Q31" s="324">
        <f>'01-Mapa de riesgo-UO'!AO32</f>
        <v>0</v>
      </c>
      <c r="R31" s="453"/>
      <c r="S31" s="445"/>
      <c r="T31" s="445"/>
      <c r="U31" s="312">
        <f>'01-Mapa de riesgo-UO'!AV32</f>
        <v>0</v>
      </c>
      <c r="V31" s="312">
        <f>'01-Mapa de riesgo-UO'!AW32</f>
        <v>0</v>
      </c>
      <c r="W31" s="312">
        <f>'01-Mapa de riesgo-UO'!AY32</f>
        <v>0</v>
      </c>
      <c r="X31" s="322"/>
      <c r="Y31" s="322"/>
      <c r="Z31" s="322"/>
      <c r="AA31" s="322"/>
      <c r="AB31" s="447"/>
    </row>
    <row r="32" spans="1:28" ht="108" customHeight="1" x14ac:dyDescent="0.2">
      <c r="A32" s="464">
        <v>9</v>
      </c>
      <c r="B32" s="360" t="str">
        <f>'01-Mapa de riesgo-UO'!C33</f>
        <v>INTERNACIONALIZACIÓN</v>
      </c>
      <c r="C32" s="360" t="str">
        <f>'01-Mapa de riesgo-UO'!E33</f>
        <v>RELACIONES_INTERNACIONALES</v>
      </c>
      <c r="D32" s="455" t="str">
        <f>'01-Mapa de riesgo-UO'!I33</f>
        <v>Corrupción</v>
      </c>
      <c r="E32" s="462" t="str">
        <f>'01-Mapa de riesgo-UO'!J33</f>
        <v>Favorecer la postulación a una beca de movilidad académica internacional a un estudiante que no cumpla con los requisitos establecidos en la convocatoria UTP</v>
      </c>
      <c r="F32" s="455" t="str">
        <f>'01-Mapa de riesgo-UO'!K33</f>
        <v>Postular a un estudiante que no cumple con los requsitos estipulados por la convocatoria interna a una beca de movilidad académica</v>
      </c>
      <c r="G32" s="310" t="str">
        <f>'01-Mapa de riesgo-UO'!H33</f>
        <v>Que haya un conflicto de intereses entre el estudiante y las personas encargadas del proceso de movilidad.</v>
      </c>
      <c r="H32" s="455" t="str">
        <f>'01-Mapa de riesgo-UO'!L33</f>
        <v>Quitar la oportunidad de acceder a una beca a un estudiante que cumpla con todos los requisitos</v>
      </c>
      <c r="I32" s="434" t="str">
        <f>'01-Mapa de riesgo-UO'!AS33</f>
        <v>LEVE</v>
      </c>
      <c r="J32" s="455" t="str">
        <f>'01-Mapa de riesgo-UO'!AT33</f>
        <v>No.Estudiantes Postulados a Becas de Movilidad Academica  sin cumplimiento de Requisitos / No. Estudiantes Postulados a Becas de Movilidad</v>
      </c>
      <c r="K32" s="457">
        <v>0</v>
      </c>
      <c r="L32" s="450" t="s">
        <v>861</v>
      </c>
      <c r="M32" s="311" t="str">
        <f>IF('01-Mapa de riesgo-UO'!R33="No existen", "No existe control para el riesgo",'01-Mapa de riesgo-UO'!V33)</f>
        <v>Convocatorias  que establecen requisitos, condiciones y la evaluación por parte de un comité de selección.</v>
      </c>
      <c r="N32" s="311">
        <f>'01-Mapa de riesgo-UO'!AA33</f>
        <v>0</v>
      </c>
      <c r="O32" s="311" t="str">
        <f>'01-Mapa de riesgo-UO'!AF33</f>
        <v>Profesional</v>
      </c>
      <c r="P32" s="324" t="str">
        <f>'01-Mapa de riesgo-UO'!AK33</f>
        <v>Semestral</v>
      </c>
      <c r="Q32" s="324" t="str">
        <f>'01-Mapa de riesgo-UO'!AO33</f>
        <v>Preventivo</v>
      </c>
      <c r="R32" s="453" t="str">
        <f>'01-Mapa de riesgo-UO'!AQ33</f>
        <v>FUERTE</v>
      </c>
      <c r="S32" s="445" t="s">
        <v>864</v>
      </c>
      <c r="T32" s="445"/>
      <c r="U32" s="312" t="str">
        <f>'01-Mapa de riesgo-UO'!AV33</f>
        <v>ASUMIR</v>
      </c>
      <c r="V32" s="312">
        <f>'01-Mapa de riesgo-UO'!AW33</f>
        <v>0</v>
      </c>
      <c r="W32" s="312">
        <f>'01-Mapa de riesgo-UO'!AY33</f>
        <v>0</v>
      </c>
      <c r="X32" s="322"/>
      <c r="Y32" s="322"/>
      <c r="Z32" s="322"/>
      <c r="AA32" s="322"/>
      <c r="AB32" s="447" t="s">
        <v>845</v>
      </c>
    </row>
    <row r="33" spans="1:28" ht="62.45" customHeight="1" x14ac:dyDescent="0.2">
      <c r="A33" s="464"/>
      <c r="B33" s="360"/>
      <c r="C33" s="360"/>
      <c r="D33" s="455"/>
      <c r="E33" s="462"/>
      <c r="F33" s="455"/>
      <c r="G33" s="310" t="str">
        <f>'01-Mapa de riesgo-UO'!H34</f>
        <v>Que exista presión por parte de un funcionario de mayor jerarquia sobre las personas encargadas del proceso de movilidad.</v>
      </c>
      <c r="H33" s="455"/>
      <c r="I33" s="434"/>
      <c r="J33" s="455"/>
      <c r="K33" s="457"/>
      <c r="L33" s="450"/>
      <c r="M33" s="311">
        <f>IF('01-Mapa de riesgo-UO'!R34="No existen", "No existe control para el riesgo",'01-Mapa de riesgo-UO'!V34)</f>
        <v>0</v>
      </c>
      <c r="N33" s="311">
        <f>'01-Mapa de riesgo-UO'!AA34</f>
        <v>0</v>
      </c>
      <c r="O33" s="311">
        <f>'01-Mapa de riesgo-UO'!AF34</f>
        <v>0</v>
      </c>
      <c r="P33" s="324">
        <f>'01-Mapa de riesgo-UO'!AK34</f>
        <v>0</v>
      </c>
      <c r="Q33" s="324">
        <f>'01-Mapa de riesgo-UO'!AO34</f>
        <v>0</v>
      </c>
      <c r="R33" s="453"/>
      <c r="S33" s="445"/>
      <c r="T33" s="445"/>
      <c r="U33" s="312">
        <f>'01-Mapa de riesgo-UO'!AV34</f>
        <v>0</v>
      </c>
      <c r="V33" s="312">
        <f>'01-Mapa de riesgo-UO'!AW34</f>
        <v>0</v>
      </c>
      <c r="W33" s="312">
        <f>'01-Mapa de riesgo-UO'!AY34</f>
        <v>0</v>
      </c>
      <c r="X33" s="322"/>
      <c r="Y33" s="322"/>
      <c r="Z33" s="322"/>
      <c r="AA33" s="322"/>
      <c r="AB33" s="447"/>
    </row>
    <row r="34" spans="1:28" ht="62.45" customHeight="1" x14ac:dyDescent="0.2">
      <c r="A34" s="464"/>
      <c r="B34" s="360"/>
      <c r="C34" s="360"/>
      <c r="D34" s="455"/>
      <c r="E34" s="462"/>
      <c r="F34" s="455"/>
      <c r="G34" s="310">
        <f>'01-Mapa de riesgo-UO'!H35</f>
        <v>0</v>
      </c>
      <c r="H34" s="455"/>
      <c r="I34" s="434"/>
      <c r="J34" s="455"/>
      <c r="K34" s="457"/>
      <c r="L34" s="450"/>
      <c r="M34" s="311">
        <f>IF('01-Mapa de riesgo-UO'!R35="No existen", "No existe control para el riesgo",'01-Mapa de riesgo-UO'!V35)</f>
        <v>0</v>
      </c>
      <c r="N34" s="311">
        <f>'01-Mapa de riesgo-UO'!AA35</f>
        <v>0</v>
      </c>
      <c r="O34" s="311">
        <f>'01-Mapa de riesgo-UO'!AF35</f>
        <v>0</v>
      </c>
      <c r="P34" s="324">
        <f>'01-Mapa de riesgo-UO'!AK35</f>
        <v>0</v>
      </c>
      <c r="Q34" s="324">
        <f>'01-Mapa de riesgo-UO'!AO35</f>
        <v>0</v>
      </c>
      <c r="R34" s="453"/>
      <c r="S34" s="445"/>
      <c r="T34" s="445"/>
      <c r="U34" s="312">
        <f>'01-Mapa de riesgo-UO'!AV35</f>
        <v>0</v>
      </c>
      <c r="V34" s="312">
        <f>'01-Mapa de riesgo-UO'!AW35</f>
        <v>0</v>
      </c>
      <c r="W34" s="312">
        <f>'01-Mapa de riesgo-UO'!AY35</f>
        <v>0</v>
      </c>
      <c r="X34" s="322"/>
      <c r="Y34" s="322"/>
      <c r="Z34" s="322"/>
      <c r="AA34" s="322"/>
      <c r="AB34" s="447"/>
    </row>
    <row r="35" spans="1:28" ht="62.45" customHeight="1" x14ac:dyDescent="0.2">
      <c r="A35" s="464">
        <v>10</v>
      </c>
      <c r="B35" s="360" t="str">
        <f>'01-Mapa de riesgo-UO'!C36</f>
        <v>DOCENCIA</v>
      </c>
      <c r="C35" s="360" t="str">
        <f>'01-Mapa de riesgo-UO'!E36</f>
        <v>VICERRECTORÍA_ACADÉMICA</v>
      </c>
      <c r="D35" s="455" t="str">
        <f>'01-Mapa de riesgo-UO'!I36</f>
        <v>Operacional</v>
      </c>
      <c r="E35" s="462" t="str">
        <f>'01-Mapa de riesgo-UO'!J36</f>
        <v>Ascenso de Docentes sin Cumplimiento de Requisitos</v>
      </c>
      <c r="F35" s="455" t="str">
        <f>'01-Mapa de riesgo-UO'!K36</f>
        <v>Docentes que cambian su categoría, sin cumplir con los requisitos establecidos en la normatividad interna</v>
      </c>
      <c r="G35" s="310" t="str">
        <f>'01-Mapa de riesgo-UO'!H36</f>
        <v>Falta de claridad y poca actualización en la reglamentación de requisitos</v>
      </c>
      <c r="H35" s="455" t="str">
        <f>'01-Mapa de riesgo-UO'!L36</f>
        <v xml:space="preserve">Incorrecta asignación salarial
Reclamaciones de los docentes
</v>
      </c>
      <c r="I35" s="434" t="str">
        <f>'01-Mapa de riesgo-UO'!AS36</f>
        <v>LEVE</v>
      </c>
      <c r="J35" s="455" t="str">
        <f>'01-Mapa de riesgo-UO'!AT36</f>
        <v># de cambios de categoría docente  sin cumplimiento de requisitos / Total de cambios de categorías realizados</v>
      </c>
      <c r="K35" s="457">
        <f>0/24</f>
        <v>0</v>
      </c>
      <c r="L35" s="450" t="s">
        <v>865</v>
      </c>
      <c r="M35" s="311" t="str">
        <f>IF('01-Mapa de riesgo-UO'!R36="No existen", "No existe control para el riesgo",'01-Mapa de riesgo-UO'!V36)</f>
        <v>Verificación de requisitos en  hojas de vida</v>
      </c>
      <c r="N35" s="311">
        <f>'01-Mapa de riesgo-UO'!AA36</f>
        <v>0</v>
      </c>
      <c r="O35" s="311" t="str">
        <f>'01-Mapa de riesgo-UO'!AF36</f>
        <v xml:space="preserve">Técnico </v>
      </c>
      <c r="P35" s="324" t="str">
        <f>'01-Mapa de riesgo-UO'!AK36</f>
        <v>Semanal</v>
      </c>
      <c r="Q35" s="324" t="str">
        <f>'01-Mapa de riesgo-UO'!AO36</f>
        <v>Preventivo</v>
      </c>
      <c r="R35" s="453" t="str">
        <f>'01-Mapa de riesgo-UO'!AQ36</f>
        <v>FUERTE</v>
      </c>
      <c r="S35" s="445" t="s">
        <v>866</v>
      </c>
      <c r="T35" s="445"/>
      <c r="U35" s="312" t="str">
        <f>'01-Mapa de riesgo-UO'!AV36</f>
        <v>ASUMIR</v>
      </c>
      <c r="V35" s="312">
        <f>'01-Mapa de riesgo-UO'!AW36</f>
        <v>0</v>
      </c>
      <c r="W35" s="312">
        <f>'01-Mapa de riesgo-UO'!AY36</f>
        <v>0</v>
      </c>
      <c r="X35" s="322"/>
      <c r="Y35" s="322"/>
      <c r="Z35" s="322"/>
      <c r="AA35" s="322"/>
      <c r="AB35" s="447" t="s">
        <v>753</v>
      </c>
    </row>
    <row r="36" spans="1:28" ht="62.45" customHeight="1" x14ac:dyDescent="0.2">
      <c r="A36" s="464"/>
      <c r="B36" s="360"/>
      <c r="C36" s="360"/>
      <c r="D36" s="455"/>
      <c r="E36" s="462"/>
      <c r="F36" s="455"/>
      <c r="G36" s="310" t="str">
        <f>'01-Mapa de riesgo-UO'!H37</f>
        <v>Interpretación de la norma (ambigüedad).</v>
      </c>
      <c r="H36" s="455"/>
      <c r="I36" s="434"/>
      <c r="J36" s="455"/>
      <c r="K36" s="457"/>
      <c r="L36" s="450"/>
      <c r="M36" s="311" t="str">
        <f>IF('01-Mapa de riesgo-UO'!R37="No existen", "No existe control para el riesgo",'01-Mapa de riesgo-UO'!V37)</f>
        <v>Verificación de cumplimiento de requisitos (evaluaciones externas, evaluación de desempeño, tiempo laborado y  cursos de capacitación)</v>
      </c>
      <c r="N36" s="311">
        <f>'01-Mapa de riesgo-UO'!AA37</f>
        <v>0</v>
      </c>
      <c r="O36" s="311" t="str">
        <f>'01-Mapa de riesgo-UO'!AF37</f>
        <v xml:space="preserve">Técnico </v>
      </c>
      <c r="P36" s="324" t="str">
        <f>'01-Mapa de riesgo-UO'!AK37</f>
        <v>Semanal</v>
      </c>
      <c r="Q36" s="324" t="str">
        <f>'01-Mapa de riesgo-UO'!AO37</f>
        <v>Preventivo</v>
      </c>
      <c r="R36" s="453"/>
      <c r="S36" s="445" t="s">
        <v>867</v>
      </c>
      <c r="T36" s="445"/>
      <c r="U36" s="312" t="str">
        <f>'01-Mapa de riesgo-UO'!AV37</f>
        <v>ASUMIR</v>
      </c>
      <c r="V36" s="312">
        <f>'01-Mapa de riesgo-UO'!AW37</f>
        <v>0</v>
      </c>
      <c r="W36" s="312">
        <f>'01-Mapa de riesgo-UO'!AY37</f>
        <v>0</v>
      </c>
      <c r="X36" s="322"/>
      <c r="Y36" s="322"/>
      <c r="Z36" s="322"/>
      <c r="AA36" s="322"/>
      <c r="AB36" s="447"/>
    </row>
    <row r="37" spans="1:28" ht="62.45" customHeight="1" x14ac:dyDescent="0.2">
      <c r="A37" s="464"/>
      <c r="B37" s="360"/>
      <c r="C37" s="360"/>
      <c r="D37" s="455"/>
      <c r="E37" s="462"/>
      <c r="F37" s="455"/>
      <c r="G37" s="310">
        <f>'01-Mapa de riesgo-UO'!H38</f>
        <v>0</v>
      </c>
      <c r="H37" s="455"/>
      <c r="I37" s="434"/>
      <c r="J37" s="455"/>
      <c r="K37" s="457"/>
      <c r="L37" s="450"/>
      <c r="M37" s="311" t="str">
        <f>IF('01-Mapa de riesgo-UO'!R38="No existen", "No existe control para el riesgo",'01-Mapa de riesgo-UO'!V38)</f>
        <v>Verificación de hoja de vida en el aplicativo de recursos humano</v>
      </c>
      <c r="N37" s="311">
        <f>'01-Mapa de riesgo-UO'!AA38</f>
        <v>0</v>
      </c>
      <c r="O37" s="311" t="str">
        <f>'01-Mapa de riesgo-UO'!AF38</f>
        <v xml:space="preserve">Técnico </v>
      </c>
      <c r="P37" s="324" t="str">
        <f>'01-Mapa de riesgo-UO'!AK38</f>
        <v>Semanal</v>
      </c>
      <c r="Q37" s="324" t="str">
        <f>'01-Mapa de riesgo-UO'!AO38</f>
        <v>Preventivo</v>
      </c>
      <c r="R37" s="453"/>
      <c r="S37" s="445" t="s">
        <v>868</v>
      </c>
      <c r="T37" s="445"/>
      <c r="U37" s="312" t="str">
        <f>'01-Mapa de riesgo-UO'!AV38</f>
        <v>ASUMIR</v>
      </c>
      <c r="V37" s="312">
        <f>'01-Mapa de riesgo-UO'!AW38</f>
        <v>0</v>
      </c>
      <c r="W37" s="312">
        <f>'01-Mapa de riesgo-UO'!AY38</f>
        <v>0</v>
      </c>
      <c r="X37" s="322"/>
      <c r="Y37" s="322"/>
      <c r="Z37" s="322"/>
      <c r="AA37" s="322"/>
      <c r="AB37" s="447"/>
    </row>
    <row r="38" spans="1:28" ht="62.45" customHeight="1" x14ac:dyDescent="0.2">
      <c r="A38" s="464">
        <v>11</v>
      </c>
      <c r="B38" s="360" t="str">
        <f>'01-Mapa de riesgo-UO'!C39</f>
        <v>DOCENCIA</v>
      </c>
      <c r="C38" s="360" t="str">
        <f>'01-Mapa de riesgo-UO'!E39</f>
        <v>VICERRECTORÍA_ACADÉMICA</v>
      </c>
      <c r="D38" s="455" t="str">
        <f>'01-Mapa de riesgo-UO'!I39</f>
        <v>Operacional</v>
      </c>
      <c r="E38" s="462" t="str">
        <f>'01-Mapa de riesgo-UO'!J39</f>
        <v>Asignación de puntos y/o unidades salariales sin cumplimiento de requisitos</v>
      </c>
      <c r="F38" s="455" t="str">
        <f>'01-Mapa de riesgo-UO'!K39</f>
        <v>Asignación de puntos y/o unidades salariales, sin cumplir con los requisitos establecidos en la normatividad externa e interna.</v>
      </c>
      <c r="G38" s="310" t="str">
        <f>'01-Mapa de riesgo-UO'!H39</f>
        <v>Falta de claridad en las Normas Nacionales</v>
      </c>
      <c r="H38" s="455" t="str">
        <f>'01-Mapa de riesgo-UO'!L39</f>
        <v>Incorrecta asignación salarial
Devolución de dinero
Recovatorias, Demandas y reclamaciones por parte de los docentes</v>
      </c>
      <c r="I38" s="434" t="str">
        <f>'01-Mapa de riesgo-UO'!AS39</f>
        <v>LEVE</v>
      </c>
      <c r="J38" s="455" t="str">
        <f>'01-Mapa de riesgo-UO'!AT39</f>
        <v># de Puntos Asignados incorrectos / Total de Puntos Asignados</v>
      </c>
      <c r="K38" s="457">
        <v>0</v>
      </c>
      <c r="L38" s="450" t="s">
        <v>869</v>
      </c>
      <c r="M38" s="311" t="str">
        <f>IF('01-Mapa de riesgo-UO'!R39="No existen", "No existe control para el riesgo",'01-Mapa de riesgo-UO'!V39)</f>
        <v xml:space="preserve">Verificar el cumplimiento de los requisitos exigidos en la Reglamentación externa e interna, realizando los procesos adecuadamente, con la colaboración de especialistas académicos. </v>
      </c>
      <c r="N38" s="311">
        <f>'01-Mapa de riesgo-UO'!AA39</f>
        <v>0</v>
      </c>
      <c r="O38" s="311" t="str">
        <f>'01-Mapa de riesgo-UO'!AF39</f>
        <v>CIARP</v>
      </c>
      <c r="P38" s="324" t="str">
        <f>'01-Mapa de riesgo-UO'!AK39</f>
        <v>Mensual</v>
      </c>
      <c r="Q38" s="324" t="str">
        <f>'01-Mapa de riesgo-UO'!AO39</f>
        <v>Preventivo</v>
      </c>
      <c r="R38" s="453" t="str">
        <f>'01-Mapa de riesgo-UO'!AQ39</f>
        <v>FUERTE</v>
      </c>
      <c r="S38" s="445" t="s">
        <v>867</v>
      </c>
      <c r="T38" s="445"/>
      <c r="U38" s="312" t="str">
        <f>'01-Mapa de riesgo-UO'!AV39</f>
        <v>ASUMIR</v>
      </c>
      <c r="V38" s="312">
        <f>'01-Mapa de riesgo-UO'!AW39</f>
        <v>0</v>
      </c>
      <c r="W38" s="312">
        <f>'01-Mapa de riesgo-UO'!AY39</f>
        <v>0</v>
      </c>
      <c r="X38" s="322"/>
      <c r="Y38" s="322"/>
      <c r="Z38" s="322"/>
      <c r="AA38" s="322"/>
      <c r="AB38" s="447" t="s">
        <v>753</v>
      </c>
    </row>
    <row r="39" spans="1:28" ht="62.45" customHeight="1" x14ac:dyDescent="0.2">
      <c r="A39" s="464"/>
      <c r="B39" s="360"/>
      <c r="C39" s="360"/>
      <c r="D39" s="455"/>
      <c r="E39" s="462"/>
      <c r="F39" s="455"/>
      <c r="G39" s="310" t="str">
        <f>'01-Mapa de riesgo-UO'!H40</f>
        <v>Interpretación de la norma (ambigüedad).</v>
      </c>
      <c r="H39" s="455"/>
      <c r="I39" s="434"/>
      <c r="J39" s="455"/>
      <c r="K39" s="457"/>
      <c r="L39" s="450"/>
      <c r="M39" s="311" t="str">
        <f>IF('01-Mapa de riesgo-UO'!R40="No existen", "No existe control para el riesgo",'01-Mapa de riesgo-UO'!V40)</f>
        <v>Revisión de los Actos Administrativos (Resolución de Rectoría) elaborados, de acuerdo con el estudio preliminar aprobado en Acta</v>
      </c>
      <c r="N39" s="311">
        <f>'01-Mapa de riesgo-UO'!AA40</f>
        <v>0</v>
      </c>
      <c r="O39" s="311" t="str">
        <f>'01-Mapa de riesgo-UO'!AF40</f>
        <v xml:space="preserve">Técnico </v>
      </c>
      <c r="P39" s="324" t="str">
        <f>'01-Mapa de riesgo-UO'!AK40</f>
        <v>Mensual</v>
      </c>
      <c r="Q39" s="324" t="str">
        <f>'01-Mapa de riesgo-UO'!AO40</f>
        <v>Preventivo</v>
      </c>
      <c r="R39" s="453"/>
      <c r="S39" s="445" t="s">
        <v>867</v>
      </c>
      <c r="T39" s="445"/>
      <c r="U39" s="312" t="str">
        <f>'01-Mapa de riesgo-UO'!AV40</f>
        <v>ASUMIR</v>
      </c>
      <c r="V39" s="312">
        <f>'01-Mapa de riesgo-UO'!AW40</f>
        <v>0</v>
      </c>
      <c r="W39" s="312">
        <f>'01-Mapa de riesgo-UO'!AY40</f>
        <v>0</v>
      </c>
      <c r="X39" s="322"/>
      <c r="Y39" s="322"/>
      <c r="Z39" s="322"/>
      <c r="AA39" s="322"/>
      <c r="AB39" s="447"/>
    </row>
    <row r="40" spans="1:28" ht="62.45" customHeight="1" x14ac:dyDescent="0.2">
      <c r="A40" s="464"/>
      <c r="B40" s="360"/>
      <c r="C40" s="360"/>
      <c r="D40" s="455"/>
      <c r="E40" s="462"/>
      <c r="F40" s="455"/>
      <c r="G40" s="310" t="str">
        <f>'01-Mapa de riesgo-UO'!H41</f>
        <v>Fallas del sistema de información desde la solicitud hasta el pago</v>
      </c>
      <c r="H40" s="455"/>
      <c r="I40" s="434"/>
      <c r="J40" s="455"/>
      <c r="K40" s="457"/>
      <c r="L40" s="450"/>
      <c r="M40" s="311" t="str">
        <f>IF('01-Mapa de riesgo-UO'!R41="No existen", "No existe control para el riesgo",'01-Mapa de riesgo-UO'!V41)</f>
        <v>Verificación de los puntos aplicados a nómina o contratación vigente</v>
      </c>
      <c r="N40" s="311">
        <f>'01-Mapa de riesgo-UO'!AA41</f>
        <v>0</v>
      </c>
      <c r="O40" s="311" t="str">
        <f>'01-Mapa de riesgo-UO'!AF41</f>
        <v>Prfesional Nómina</v>
      </c>
      <c r="P40" s="324" t="str">
        <f>'01-Mapa de riesgo-UO'!AK41</f>
        <v>Mensual</v>
      </c>
      <c r="Q40" s="324" t="str">
        <f>'01-Mapa de riesgo-UO'!AO41</f>
        <v>Detectivo</v>
      </c>
      <c r="R40" s="453"/>
      <c r="S40" s="445" t="s">
        <v>867</v>
      </c>
      <c r="T40" s="445"/>
      <c r="U40" s="312" t="str">
        <f>'01-Mapa de riesgo-UO'!AV41</f>
        <v>ASUMIR</v>
      </c>
      <c r="V40" s="312">
        <f>'01-Mapa de riesgo-UO'!AW41</f>
        <v>0</v>
      </c>
      <c r="W40" s="312">
        <f>'01-Mapa de riesgo-UO'!AY41</f>
        <v>0</v>
      </c>
      <c r="X40" s="322"/>
      <c r="Y40" s="322"/>
      <c r="Z40" s="322"/>
      <c r="AA40" s="322"/>
      <c r="AB40" s="447"/>
    </row>
    <row r="41" spans="1:28" ht="99" customHeight="1" x14ac:dyDescent="0.2">
      <c r="A41" s="464">
        <v>12</v>
      </c>
      <c r="B41" s="360" t="str">
        <f>'01-Mapa de riesgo-UO'!C42</f>
        <v>DIRECCIONAMIENTO_INSTITUCIONAL</v>
      </c>
      <c r="C41" s="360" t="str">
        <f>'01-Mapa de riesgo-UO'!E42</f>
        <v>VICERRECTORÍA_ACADÉMICA</v>
      </c>
      <c r="D41" s="455" t="str">
        <f>'01-Mapa de riesgo-UO'!I42</f>
        <v>Estratégico</v>
      </c>
      <c r="E41" s="462" t="str">
        <f>'01-Mapa de riesgo-UO'!J42</f>
        <v>No cumplimiento del Proyecto Educativo Institucional y las orientaciones institucionales para la renovación curricular.</v>
      </c>
      <c r="F41" s="455" t="str">
        <f>'01-Mapa de riesgo-UO'!K42</f>
        <v>Que el Proyecto Educativo Institucional- PEI y, los documentos institucionales para la renovaicón curricular se queden como un documento escrito y no se haga realidad.</v>
      </c>
      <c r="G41" s="310" t="str">
        <f>'01-Mapa de riesgo-UO'!H42</f>
        <v>Incumplimiento de las normas que reglamentan el PEI como carta de navegación académica y, las orientaciones institucionales para el diseño y renovación curricular de los programas académicos en la Universidad.</v>
      </c>
      <c r="H41" s="455" t="str">
        <f>'01-Mapa de riesgo-UO'!L42</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I41" s="434" t="str">
        <f>'01-Mapa de riesgo-UO'!AS42</f>
        <v>LEVE</v>
      </c>
      <c r="J41" s="455" t="str">
        <f>'01-Mapa de riesgo-UO'!AT42</f>
        <v># de programas académicos con currículos actualizados/ Meta propuesta de programas académicos con currículos actualizados</v>
      </c>
      <c r="K41" s="457">
        <v>100</v>
      </c>
      <c r="L41" s="450" t="s">
        <v>870</v>
      </c>
      <c r="M41" s="311" t="str">
        <f>IF('01-Mapa de riesgo-UO'!R42="No existen", "No existe control para el riesgo",'01-Mapa de riesgo-UO'!V42)</f>
        <v>Registro de las sesiones de acompañamiento a los programas académicos.
Informe de acompañamiento a los programas académicos</v>
      </c>
      <c r="N41" s="311">
        <f>'01-Mapa de riesgo-UO'!AA42</f>
        <v>0</v>
      </c>
      <c r="O41" s="311" t="str">
        <f>'01-Mapa de riesgo-UO'!AF42</f>
        <v>Contratista</v>
      </c>
      <c r="P41" s="324" t="str">
        <f>'01-Mapa de riesgo-UO'!AK42</f>
        <v>Anual</v>
      </c>
      <c r="Q41" s="324" t="str">
        <f>'01-Mapa de riesgo-UO'!AO42</f>
        <v>Preventivo</v>
      </c>
      <c r="R41" s="453" t="str">
        <f>'01-Mapa de riesgo-UO'!AQ42</f>
        <v>FUERTE</v>
      </c>
      <c r="S41" s="445" t="s">
        <v>871</v>
      </c>
      <c r="T41" s="445"/>
      <c r="U41" s="312" t="str">
        <f>'01-Mapa de riesgo-UO'!AV42</f>
        <v>ASUMIR</v>
      </c>
      <c r="V41" s="312">
        <f>'01-Mapa de riesgo-UO'!AW42</f>
        <v>0</v>
      </c>
      <c r="W41" s="312">
        <f>'01-Mapa de riesgo-UO'!AY42</f>
        <v>0</v>
      </c>
      <c r="X41" s="322"/>
      <c r="Y41" s="322"/>
      <c r="Z41" s="322"/>
      <c r="AA41" s="322"/>
      <c r="AB41" s="447" t="s">
        <v>753</v>
      </c>
    </row>
    <row r="42" spans="1:28" ht="106.9" customHeight="1" x14ac:dyDescent="0.2">
      <c r="A42" s="464"/>
      <c r="B42" s="360"/>
      <c r="C42" s="360"/>
      <c r="D42" s="455"/>
      <c r="E42" s="462"/>
      <c r="F42" s="455"/>
      <c r="G42" s="310" t="str">
        <f>'01-Mapa de riesgo-UO'!H43</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H42" s="455"/>
      <c r="I42" s="434"/>
      <c r="J42" s="455"/>
      <c r="K42" s="457"/>
      <c r="L42" s="450"/>
      <c r="M42" s="311">
        <f>IF('01-Mapa de riesgo-UO'!R43="No existen", "No existe control para el riesgo",'01-Mapa de riesgo-UO'!V43)</f>
        <v>0</v>
      </c>
      <c r="N42" s="311">
        <f>'01-Mapa de riesgo-UO'!AA43</f>
        <v>0</v>
      </c>
      <c r="O42" s="311">
        <f>'01-Mapa de riesgo-UO'!AF43</f>
        <v>0</v>
      </c>
      <c r="P42" s="324">
        <f>'01-Mapa de riesgo-UO'!AK43</f>
        <v>0</v>
      </c>
      <c r="Q42" s="324">
        <f>'01-Mapa de riesgo-UO'!AO43</f>
        <v>0</v>
      </c>
      <c r="R42" s="453"/>
      <c r="S42" s="445"/>
      <c r="T42" s="445"/>
      <c r="U42" s="312">
        <f>'01-Mapa de riesgo-UO'!AV43</f>
        <v>0</v>
      </c>
      <c r="V42" s="312">
        <f>'01-Mapa de riesgo-UO'!AW43</f>
        <v>0</v>
      </c>
      <c r="W42" s="312">
        <f>'01-Mapa de riesgo-UO'!AY43</f>
        <v>0</v>
      </c>
      <c r="X42" s="322"/>
      <c r="Y42" s="322"/>
      <c r="Z42" s="322"/>
      <c r="AA42" s="322"/>
      <c r="AB42" s="447"/>
    </row>
    <row r="43" spans="1:28" ht="105" customHeight="1" x14ac:dyDescent="0.2">
      <c r="A43" s="464"/>
      <c r="B43" s="360"/>
      <c r="C43" s="360"/>
      <c r="D43" s="455"/>
      <c r="E43" s="462"/>
      <c r="F43" s="455"/>
      <c r="G43" s="310" t="str">
        <f>'01-Mapa de riesgo-UO'!H44</f>
        <v>No disponer de los recursos requeridospara la implemetación de propuestas curriculares y prácticas educativas innovadoras, flexibles, pertinentes e integradoras, lo cual impediría el cumplimiento de los lineamientos.</v>
      </c>
      <c r="H43" s="455"/>
      <c r="I43" s="434"/>
      <c r="J43" s="455"/>
      <c r="K43" s="457"/>
      <c r="L43" s="450"/>
      <c r="M43" s="311">
        <f>IF('01-Mapa de riesgo-UO'!R44="No existen", "No existe control para el riesgo",'01-Mapa de riesgo-UO'!V44)</f>
        <v>0</v>
      </c>
      <c r="N43" s="311">
        <f>'01-Mapa de riesgo-UO'!AA44</f>
        <v>0</v>
      </c>
      <c r="O43" s="311">
        <f>'01-Mapa de riesgo-UO'!AF44</f>
        <v>0</v>
      </c>
      <c r="P43" s="324">
        <f>'01-Mapa de riesgo-UO'!AK44</f>
        <v>0</v>
      </c>
      <c r="Q43" s="324">
        <f>'01-Mapa de riesgo-UO'!AO44</f>
        <v>0</v>
      </c>
      <c r="R43" s="453"/>
      <c r="S43" s="445"/>
      <c r="T43" s="445"/>
      <c r="U43" s="312">
        <f>'01-Mapa de riesgo-UO'!AV44</f>
        <v>0</v>
      </c>
      <c r="V43" s="312">
        <f>'01-Mapa de riesgo-UO'!AW44</f>
        <v>0</v>
      </c>
      <c r="W43" s="312">
        <f>'01-Mapa de riesgo-UO'!AY44</f>
        <v>0</v>
      </c>
      <c r="X43" s="322"/>
      <c r="Y43" s="322"/>
      <c r="Z43" s="322"/>
      <c r="AA43" s="322"/>
      <c r="AB43" s="447"/>
    </row>
    <row r="44" spans="1:28" ht="62.45" customHeight="1" x14ac:dyDescent="0.2">
      <c r="A44" s="464">
        <v>13</v>
      </c>
      <c r="B44" s="360" t="str">
        <f>'01-Mapa de riesgo-UO'!C45</f>
        <v>DOCENCIA</v>
      </c>
      <c r="C44" s="360" t="str">
        <f>'01-Mapa de riesgo-UO'!E45</f>
        <v>VICERRECTORÍA_ACADÉMICA</v>
      </c>
      <c r="D44" s="455" t="str">
        <f>'01-Mapa de riesgo-UO'!I45</f>
        <v>Estratégico</v>
      </c>
      <c r="E44" s="462" t="str">
        <f>'01-Mapa de riesgo-UO'!J45</f>
        <v>Pérdida del Registro Calificado de un Programa Académico</v>
      </c>
      <c r="F44" s="455" t="str">
        <f>'01-Mapa de riesgo-UO'!K45</f>
        <v>No renovación del registro calificado de un programa académico</v>
      </c>
      <c r="G44" s="310" t="str">
        <f>'01-Mapa de riesgo-UO'!H45</f>
        <v>No realizar seguimiento adecuado a las fechas de vencimiento y por lo tanto no realizar la solicitud en el tiempo reglamentario</v>
      </c>
      <c r="H44" s="455" t="str">
        <f>'01-Mapa de riesgo-UO'!L45</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I44" s="434" t="str">
        <f>'01-Mapa de riesgo-UO'!AS45</f>
        <v>LEVE</v>
      </c>
      <c r="J44" s="455" t="str">
        <f>'01-Mapa de riesgo-UO'!AT45</f>
        <v># de programas con registro calificado vencido / programas activos en un año</v>
      </c>
      <c r="K44" s="457">
        <f>0/111</f>
        <v>0</v>
      </c>
      <c r="L44" s="450" t="s">
        <v>872</v>
      </c>
      <c r="M44" s="311" t="str">
        <f>IF('01-Mapa de riesgo-UO'!R45="No existen", "No existe control para el riesgo",'01-Mapa de riesgo-UO'!V45)</f>
        <v>Seguimiento permanente a la fecha de vencimiento de todos los registros calificados de los programas académicos a través del SACES y del cuadro de Vicerrectoría Académica</v>
      </c>
      <c r="N44" s="311">
        <f>'01-Mapa de riesgo-UO'!AA45</f>
        <v>0</v>
      </c>
      <c r="O44" s="311" t="str">
        <f>'01-Mapa de riesgo-UO'!AF45</f>
        <v>Profesional Transitorio</v>
      </c>
      <c r="P44" s="324" t="str">
        <f>'01-Mapa de riesgo-UO'!AK45</f>
        <v>Mensual</v>
      </c>
      <c r="Q44" s="324" t="str">
        <f>'01-Mapa de riesgo-UO'!AO45</f>
        <v>Preventivo</v>
      </c>
      <c r="R44" s="453" t="str">
        <f>'01-Mapa de riesgo-UO'!AQ45</f>
        <v>FUERTE</v>
      </c>
      <c r="S44" s="445" t="s">
        <v>873</v>
      </c>
      <c r="T44" s="445"/>
      <c r="U44" s="312" t="str">
        <f>'01-Mapa de riesgo-UO'!AV45</f>
        <v>ASUMIR</v>
      </c>
      <c r="V44" s="312">
        <f>'01-Mapa de riesgo-UO'!AW45</f>
        <v>0</v>
      </c>
      <c r="W44" s="312">
        <f>'01-Mapa de riesgo-UO'!AY45</f>
        <v>0</v>
      </c>
      <c r="X44" s="322"/>
      <c r="Y44" s="322"/>
      <c r="Z44" s="322"/>
      <c r="AA44" s="322"/>
      <c r="AB44" s="447" t="s">
        <v>753</v>
      </c>
    </row>
    <row r="45" spans="1:28" ht="62.45" customHeight="1" x14ac:dyDescent="0.2">
      <c r="A45" s="464"/>
      <c r="B45" s="360"/>
      <c r="C45" s="360"/>
      <c r="D45" s="455"/>
      <c r="E45" s="462"/>
      <c r="F45" s="455"/>
      <c r="G45" s="310" t="str">
        <f>'01-Mapa de riesgo-UO'!H46</f>
        <v>No cumplir con los estándares establecidos para la renovación del Registro Calificado</v>
      </c>
      <c r="H45" s="455"/>
      <c r="I45" s="434"/>
      <c r="J45" s="455"/>
      <c r="K45" s="457"/>
      <c r="L45" s="450"/>
      <c r="M45" s="311" t="str">
        <f>IF('01-Mapa de riesgo-UO'!R46="No existen", "No existe control para el riesgo",'01-Mapa de riesgo-UO'!V46)</f>
        <v>Recordar a través de memorando un año antes, la fecha de vencimiento de registro calificado al programa y a su respectiva facultad</v>
      </c>
      <c r="N45" s="311">
        <f>'01-Mapa de riesgo-UO'!AA46</f>
        <v>0</v>
      </c>
      <c r="O45" s="311" t="str">
        <f>'01-Mapa de riesgo-UO'!AF46</f>
        <v>Profesional Transitorio</v>
      </c>
      <c r="P45" s="324" t="str">
        <f>'01-Mapa de riesgo-UO'!AK46</f>
        <v>No definida</v>
      </c>
      <c r="Q45" s="324" t="str">
        <f>'01-Mapa de riesgo-UO'!AO46</f>
        <v>Preventivo</v>
      </c>
      <c r="R45" s="453"/>
      <c r="S45" s="445" t="s">
        <v>873</v>
      </c>
      <c r="T45" s="445"/>
      <c r="U45" s="312" t="str">
        <f>'01-Mapa de riesgo-UO'!AV46</f>
        <v>ASUMIR</v>
      </c>
      <c r="V45" s="312">
        <f>'01-Mapa de riesgo-UO'!AW46</f>
        <v>0</v>
      </c>
      <c r="W45" s="312">
        <f>'01-Mapa de riesgo-UO'!AY46</f>
        <v>0</v>
      </c>
      <c r="X45" s="322"/>
      <c r="Y45" s="322"/>
      <c r="Z45" s="322"/>
      <c r="AA45" s="322"/>
      <c r="AB45" s="447"/>
    </row>
    <row r="46" spans="1:28" ht="62.45" customHeight="1" x14ac:dyDescent="0.2">
      <c r="A46" s="464"/>
      <c r="B46" s="360"/>
      <c r="C46" s="360"/>
      <c r="D46" s="455"/>
      <c r="E46" s="462"/>
      <c r="F46" s="455"/>
      <c r="G46" s="310">
        <f>'01-Mapa de riesgo-UO'!H47</f>
        <v>0</v>
      </c>
      <c r="H46" s="455"/>
      <c r="I46" s="434"/>
      <c r="J46" s="455"/>
      <c r="K46" s="457"/>
      <c r="L46" s="450"/>
      <c r="M46" s="311" t="str">
        <f>IF('01-Mapa de riesgo-UO'!R47="No existen", "No existe control para el riesgo",'01-Mapa de riesgo-UO'!V47)</f>
        <v>Brindar asesoria a los directores de programa sobre el procedimiento para la solicitud de renovación de registro calificado.</v>
      </c>
      <c r="N46" s="311">
        <f>'01-Mapa de riesgo-UO'!AA47</f>
        <v>0</v>
      </c>
      <c r="O46" s="311" t="str">
        <f>'01-Mapa de riesgo-UO'!AF47</f>
        <v>Profesional Transitorio</v>
      </c>
      <c r="P46" s="324" t="str">
        <f>'01-Mapa de riesgo-UO'!AK47</f>
        <v>No definida</v>
      </c>
      <c r="Q46" s="324" t="str">
        <f>'01-Mapa de riesgo-UO'!AO47</f>
        <v>Preventivo</v>
      </c>
      <c r="R46" s="453"/>
      <c r="S46" s="445" t="s">
        <v>873</v>
      </c>
      <c r="T46" s="445"/>
      <c r="U46" s="312" t="str">
        <f>'01-Mapa de riesgo-UO'!AV47</f>
        <v>ASUMIR</v>
      </c>
      <c r="V46" s="312">
        <f>'01-Mapa de riesgo-UO'!AW47</f>
        <v>0</v>
      </c>
      <c r="W46" s="312">
        <f>'01-Mapa de riesgo-UO'!AY47</f>
        <v>0</v>
      </c>
      <c r="X46" s="322"/>
      <c r="Y46" s="322"/>
      <c r="Z46" s="322"/>
      <c r="AA46" s="322"/>
      <c r="AB46" s="447"/>
    </row>
    <row r="47" spans="1:28" ht="62.45" customHeight="1" x14ac:dyDescent="0.2">
      <c r="A47" s="464">
        <v>14</v>
      </c>
      <c r="B47" s="360" t="str">
        <f>'01-Mapa de riesgo-UO'!C48</f>
        <v>ADMINISTRACIÓN_INSTITUCIONAL</v>
      </c>
      <c r="C47" s="360" t="str">
        <f>'01-Mapa de riesgo-UO'!E48</f>
        <v>SECRETARIA_GENERAL_Gestión_de_Documentos</v>
      </c>
      <c r="D47" s="455" t="str">
        <f>'01-Mapa de riesgo-UO'!I48</f>
        <v>Estratégico</v>
      </c>
      <c r="E47" s="462" t="str">
        <f>'01-Mapa de riesgo-UO'!J48</f>
        <v xml:space="preserve">Pérdida de la información de las series documentales conservadas físicamente </v>
      </c>
      <c r="F47" s="455" t="str">
        <f>'01-Mapa de riesgo-UO'!K48</f>
        <v>Afectación a la informacion contenida en los archivos central e histórico por agentes externos</v>
      </c>
      <c r="G47" s="310" t="str">
        <f>'01-Mapa de riesgo-UO'!H48</f>
        <v xml:space="preserve">El edificio de Archivo no cumple con la mayoria de las normas  para la conservación  de los documentos y se pueden presentar inundaciones, incendios, terremotos. </v>
      </c>
      <c r="H47" s="455" t="str">
        <f>'01-Mapa de riesgo-UO'!L48</f>
        <v>Perdida de la memoria institucional
Demandas por perjuicios a los usuarios
Ausencia de apoyo a la misión institucional</v>
      </c>
      <c r="I47" s="434" t="str">
        <f>'01-Mapa de riesgo-UO'!AS48</f>
        <v>LEVE</v>
      </c>
      <c r="J47" s="455" t="str">
        <f>'01-Mapa de riesgo-UO'!AT48</f>
        <v>Metros lineales de archivos histórico y central conservados únicamente en soporte papel</v>
      </c>
      <c r="K47" s="457">
        <v>635</v>
      </c>
      <c r="L47" s="450" t="s">
        <v>874</v>
      </c>
      <c r="M47" s="311" t="str">
        <f>IF('01-Mapa de riesgo-UO'!R48="No existen", "No existe control para el riesgo",'01-Mapa de riesgo-UO'!V48)</f>
        <v>Recarga de Extintores , Control de temperatura,humedad y Verificación de sensores de humo</v>
      </c>
      <c r="N47" s="311">
        <f>'01-Mapa de riesgo-UO'!AA48</f>
        <v>0</v>
      </c>
      <c r="O47" s="311" t="str">
        <f>'01-Mapa de riesgo-UO'!AF48</f>
        <v>Técnico Administrativo  Transitorio - Gestión de Servicios Institucionales</v>
      </c>
      <c r="P47" s="324" t="str">
        <f>'01-Mapa de riesgo-UO'!AK48</f>
        <v>Anual</v>
      </c>
      <c r="Q47" s="324" t="str">
        <f>'01-Mapa de riesgo-UO'!AO48</f>
        <v>Preventivo</v>
      </c>
      <c r="R47" s="453" t="str">
        <f>'01-Mapa de riesgo-UO'!AQ48</f>
        <v>FUERTE</v>
      </c>
      <c r="S47" s="445"/>
      <c r="T47" s="445"/>
      <c r="U47" s="312" t="str">
        <f>'01-Mapa de riesgo-UO'!AV48</f>
        <v>ASUMIR</v>
      </c>
      <c r="V47" s="312">
        <f>'01-Mapa de riesgo-UO'!AW48</f>
        <v>0</v>
      </c>
      <c r="W47" s="312">
        <f>'01-Mapa de riesgo-UO'!AY48</f>
        <v>0</v>
      </c>
      <c r="X47" s="322"/>
      <c r="Y47" s="322"/>
      <c r="Z47" s="322"/>
      <c r="AA47" s="322"/>
      <c r="AB47" s="447" t="s">
        <v>845</v>
      </c>
    </row>
    <row r="48" spans="1:28" ht="62.45" customHeight="1" x14ac:dyDescent="0.2">
      <c r="A48" s="464"/>
      <c r="B48" s="360"/>
      <c r="C48" s="360"/>
      <c r="D48" s="455"/>
      <c r="E48" s="462"/>
      <c r="F48" s="455"/>
      <c r="G48" s="310">
        <f>'01-Mapa de riesgo-UO'!H49</f>
        <v>0</v>
      </c>
      <c r="H48" s="455"/>
      <c r="I48" s="434"/>
      <c r="J48" s="455"/>
      <c r="K48" s="457"/>
      <c r="L48" s="450"/>
      <c r="M48" s="311" t="str">
        <f>IF('01-Mapa de riesgo-UO'!R49="No existen", "No existe control para el riesgo",'01-Mapa de riesgo-UO'!V49)</f>
        <v>Microfilmación y Digitalización</v>
      </c>
      <c r="N48" s="311">
        <f>'01-Mapa de riesgo-UO'!AA49</f>
        <v>0</v>
      </c>
      <c r="O48" s="311" t="str">
        <f>'01-Mapa de riesgo-UO'!AF49</f>
        <v xml:space="preserve">Transitorio Administrativo III. Carlos Andrés Cabrera. </v>
      </c>
      <c r="P48" s="324" t="str">
        <f>'01-Mapa de riesgo-UO'!AK49</f>
        <v>Trimestral</v>
      </c>
      <c r="Q48" s="324" t="str">
        <f>'01-Mapa de riesgo-UO'!AO49</f>
        <v>Preventivo</v>
      </c>
      <c r="R48" s="453"/>
      <c r="S48" s="445" t="s">
        <v>875</v>
      </c>
      <c r="T48" s="445"/>
      <c r="U48" s="312" t="str">
        <f>'01-Mapa de riesgo-UO'!AV49</f>
        <v>ASUMIR</v>
      </c>
      <c r="V48" s="312">
        <f>'01-Mapa de riesgo-UO'!AW49</f>
        <v>0</v>
      </c>
      <c r="W48" s="312">
        <f>'01-Mapa de riesgo-UO'!AY49</f>
        <v>0</v>
      </c>
      <c r="X48" s="322"/>
      <c r="Y48" s="322"/>
      <c r="Z48" s="322"/>
      <c r="AA48" s="322"/>
      <c r="AB48" s="447"/>
    </row>
    <row r="49" spans="1:28" ht="62.45" customHeight="1" x14ac:dyDescent="0.2">
      <c r="A49" s="464"/>
      <c r="B49" s="360"/>
      <c r="C49" s="360"/>
      <c r="D49" s="455"/>
      <c r="E49" s="462"/>
      <c r="F49" s="455"/>
      <c r="G49" s="310">
        <f>'01-Mapa de riesgo-UO'!H50</f>
        <v>0</v>
      </c>
      <c r="H49" s="455"/>
      <c r="I49" s="434"/>
      <c r="J49" s="455"/>
      <c r="K49" s="457"/>
      <c r="L49" s="450"/>
      <c r="M49" s="311" t="str">
        <f>IF('01-Mapa de riesgo-UO'!R50="No existen", "No existe control para el riesgo",'01-Mapa de riesgo-UO'!V50)</f>
        <v>Inventario documental</v>
      </c>
      <c r="N49" s="311">
        <f>'01-Mapa de riesgo-UO'!AA50</f>
        <v>0</v>
      </c>
      <c r="O49" s="311" t="str">
        <f>'01-Mapa de riesgo-UO'!AF50</f>
        <v xml:space="preserve">Transitorio Administrativo III. Carlos Andrés Cabrera. </v>
      </c>
      <c r="P49" s="324" t="str">
        <f>'01-Mapa de riesgo-UO'!AK50</f>
        <v>No definida</v>
      </c>
      <c r="Q49" s="324" t="str">
        <f>'01-Mapa de riesgo-UO'!AO50</f>
        <v>Preventivo</v>
      </c>
      <c r="R49" s="453"/>
      <c r="S49" s="445"/>
      <c r="T49" s="445"/>
      <c r="U49" s="312" t="str">
        <f>'01-Mapa de riesgo-UO'!AV50</f>
        <v>ASUMIR</v>
      </c>
      <c r="V49" s="312">
        <f>'01-Mapa de riesgo-UO'!AW50</f>
        <v>0</v>
      </c>
      <c r="W49" s="312">
        <f>'01-Mapa de riesgo-UO'!AY50</f>
        <v>0</v>
      </c>
      <c r="X49" s="322"/>
      <c r="Y49" s="322"/>
      <c r="Z49" s="322"/>
      <c r="AA49" s="322"/>
      <c r="AB49" s="447"/>
    </row>
    <row r="50" spans="1:28" ht="62.45" customHeight="1" x14ac:dyDescent="0.2">
      <c r="A50" s="464">
        <v>15</v>
      </c>
      <c r="B50" s="360" t="str">
        <f>'01-Mapa de riesgo-UO'!C51</f>
        <v>ADMINISTRACIÓN_INSTITUCIONAL</v>
      </c>
      <c r="C50" s="360" t="str">
        <f>'01-Mapa de riesgo-UO'!E51</f>
        <v>GESTIÓN_DE_TECNOLOGÍAS_INFORMÁTICAS_SISTEMAS_DE_INFORMACIÓN</v>
      </c>
      <c r="D50" s="455" t="str">
        <f>'01-Mapa de riesgo-UO'!I51</f>
        <v>Tecnológico</v>
      </c>
      <c r="E50" s="462" t="str">
        <f>'01-Mapa de riesgo-UO'!J51</f>
        <v>Software con errores de funcionamiento</v>
      </c>
      <c r="F50" s="455" t="str">
        <f>'01-Mapa de riesgo-UO'!K51</f>
        <v xml:space="preserve">Reprocesos de revisión y ajuste de código o de datos inconsistentes. </v>
      </c>
      <c r="G50" s="310" t="str">
        <f>'01-Mapa de riesgo-UO'!H51</f>
        <v>Falta de Tiempo para hacer las pruebas respectiva.</v>
      </c>
      <c r="H50" s="455" t="str">
        <f>'01-Mapa de riesgo-UO'!L51</f>
        <v>Software en funcionamiento sin cumplir todas las especificaciones del usuario, con problemas de funcionamiento, mala toma de desiciones y mala imagen de la dependencia</v>
      </c>
      <c r="I50" s="434" t="str">
        <f>'01-Mapa de riesgo-UO'!AS51</f>
        <v>LEVE</v>
      </c>
      <c r="J50" s="455" t="str">
        <f>'01-Mapa de riesgo-UO'!AT51</f>
        <v>Nro de Errores graves en aplicativos / Total de Errores en aplicativos reportados por semestre</v>
      </c>
      <c r="K50" s="467">
        <f>(3/49)</f>
        <v>6.1224489795918366E-2</v>
      </c>
      <c r="L50" s="450" t="s">
        <v>876</v>
      </c>
      <c r="M50" s="311" t="str">
        <f>IF('01-Mapa de riesgo-UO'!R51="No existen", "No existe control para el riesgo",'01-Mapa de riesgo-UO'!V51)</f>
        <v>Revisión de casos reportados en el ServiceDesk</v>
      </c>
      <c r="N50" s="311">
        <f>'01-Mapa de riesgo-UO'!AA51</f>
        <v>0</v>
      </c>
      <c r="O50" s="311" t="str">
        <f>'01-Mapa de riesgo-UO'!AF51</f>
        <v>Profesional grado 15/ Contratista Coordinador de desarrollo</v>
      </c>
      <c r="P50" s="324" t="str">
        <f>'01-Mapa de riesgo-UO'!AK51</f>
        <v>Semestral</v>
      </c>
      <c r="Q50" s="324" t="str">
        <f>'01-Mapa de riesgo-UO'!AO51</f>
        <v>Detectivo</v>
      </c>
      <c r="R50" s="453" t="str">
        <f>'01-Mapa de riesgo-UO'!AQ51</f>
        <v>ACEPTABLE</v>
      </c>
      <c r="S50" s="445" t="s">
        <v>877</v>
      </c>
      <c r="T50" s="445"/>
      <c r="U50" s="312" t="str">
        <f>'01-Mapa de riesgo-UO'!AV51</f>
        <v>ASUMIR</v>
      </c>
      <c r="V50" s="312">
        <f>'01-Mapa de riesgo-UO'!AW51</f>
        <v>0</v>
      </c>
      <c r="W50" s="312">
        <f>'01-Mapa de riesgo-UO'!AY51</f>
        <v>0</v>
      </c>
      <c r="X50" s="322"/>
      <c r="Y50" s="322"/>
      <c r="Z50" s="322"/>
      <c r="AA50" s="322"/>
      <c r="AB50" s="447" t="s">
        <v>845</v>
      </c>
    </row>
    <row r="51" spans="1:28" ht="62.45" customHeight="1" x14ac:dyDescent="0.2">
      <c r="A51" s="464"/>
      <c r="B51" s="360"/>
      <c r="C51" s="360"/>
      <c r="D51" s="455"/>
      <c r="E51" s="462"/>
      <c r="F51" s="455"/>
      <c r="G51" s="310">
        <f>'01-Mapa de riesgo-UO'!H52</f>
        <v>0</v>
      </c>
      <c r="H51" s="455"/>
      <c r="I51" s="434"/>
      <c r="J51" s="455"/>
      <c r="K51" s="457"/>
      <c r="L51" s="450"/>
      <c r="M51" s="311">
        <f>IF('01-Mapa de riesgo-UO'!R52="No existen", "No existe control para el riesgo",'01-Mapa de riesgo-UO'!V52)</f>
        <v>0</v>
      </c>
      <c r="N51" s="311">
        <f>'01-Mapa de riesgo-UO'!AA52</f>
        <v>0</v>
      </c>
      <c r="O51" s="311">
        <f>'01-Mapa de riesgo-UO'!AF52</f>
        <v>0</v>
      </c>
      <c r="P51" s="324">
        <f>'01-Mapa de riesgo-UO'!AK52</f>
        <v>0</v>
      </c>
      <c r="Q51" s="324">
        <f>'01-Mapa de riesgo-UO'!AO52</f>
        <v>0</v>
      </c>
      <c r="R51" s="453"/>
      <c r="S51" s="445"/>
      <c r="T51" s="445"/>
      <c r="U51" s="312" t="str">
        <f>'01-Mapa de riesgo-UO'!AV52</f>
        <v>ASUMIR</v>
      </c>
      <c r="V51" s="312">
        <f>'01-Mapa de riesgo-UO'!AW52</f>
        <v>0</v>
      </c>
      <c r="W51" s="312">
        <f>'01-Mapa de riesgo-UO'!AY52</f>
        <v>0</v>
      </c>
      <c r="X51" s="322"/>
      <c r="Y51" s="322"/>
      <c r="Z51" s="322"/>
      <c r="AA51" s="322"/>
      <c r="AB51" s="447"/>
    </row>
    <row r="52" spans="1:28" ht="62.45" customHeight="1" x14ac:dyDescent="0.2">
      <c r="A52" s="464"/>
      <c r="B52" s="360"/>
      <c r="C52" s="360"/>
      <c r="D52" s="455"/>
      <c r="E52" s="462"/>
      <c r="F52" s="455"/>
      <c r="G52" s="310">
        <f>'01-Mapa de riesgo-UO'!H53</f>
        <v>0</v>
      </c>
      <c r="H52" s="455"/>
      <c r="I52" s="434"/>
      <c r="J52" s="455"/>
      <c r="K52" s="457"/>
      <c r="L52" s="450"/>
      <c r="M52" s="311">
        <f>IF('01-Mapa de riesgo-UO'!R53="No existen", "No existe control para el riesgo",'01-Mapa de riesgo-UO'!V53)</f>
        <v>0</v>
      </c>
      <c r="N52" s="311">
        <f>'01-Mapa de riesgo-UO'!AA53</f>
        <v>0</v>
      </c>
      <c r="O52" s="311">
        <f>'01-Mapa de riesgo-UO'!AF53</f>
        <v>0</v>
      </c>
      <c r="P52" s="324">
        <f>'01-Mapa de riesgo-UO'!AK53</f>
        <v>0</v>
      </c>
      <c r="Q52" s="324">
        <f>'01-Mapa de riesgo-UO'!AO53</f>
        <v>0</v>
      </c>
      <c r="R52" s="453"/>
      <c r="S52" s="445"/>
      <c r="T52" s="445"/>
      <c r="U52" s="312">
        <f>'01-Mapa de riesgo-UO'!AV53</f>
        <v>0</v>
      </c>
      <c r="V52" s="312">
        <f>'01-Mapa de riesgo-UO'!AW53</f>
        <v>0</v>
      </c>
      <c r="W52" s="312">
        <f>'01-Mapa de riesgo-UO'!AY53</f>
        <v>0</v>
      </c>
      <c r="X52" s="322"/>
      <c r="Y52" s="322"/>
      <c r="Z52" s="322"/>
      <c r="AA52" s="322"/>
      <c r="AB52" s="447"/>
    </row>
    <row r="53" spans="1:28" ht="62.45" customHeight="1" x14ac:dyDescent="0.2">
      <c r="A53" s="464">
        <v>16</v>
      </c>
      <c r="B53" s="360" t="str">
        <f>'01-Mapa de riesgo-UO'!C54</f>
        <v>ADMINISTRACIÓN_INSTITUCIONAL</v>
      </c>
      <c r="C53" s="360" t="str">
        <f>'01-Mapa de riesgo-UO'!E54</f>
        <v>SECRETARIA_GENERAL</v>
      </c>
      <c r="D53" s="455" t="str">
        <f>'01-Mapa de riesgo-UO'!I54</f>
        <v>Operacional</v>
      </c>
      <c r="E53" s="462" t="str">
        <f>'01-Mapa de riesgo-UO'!J54</f>
        <v xml:space="preserve">Ilegitimidad en resultados electorales 
</v>
      </c>
      <c r="F53" s="455" t="str">
        <f>'01-Mapa de riesgo-UO'!K54</f>
        <v>Resultados de elecciones con errores o irregulares</v>
      </c>
      <c r="G53" s="310" t="str">
        <f>'01-Mapa de riesgo-UO'!H54</f>
        <v>Desactualizacion de las bases de datos suministradas por las dependencias responsables  o errónea certificación de los requisitos de los candidatos</v>
      </c>
      <c r="H53" s="455" t="str">
        <f>'01-Mapa de riesgo-UO'!L54</f>
        <v>Impugnación de resultados electorales
Pérdida de credibilidad en el sistema electoral de la Universidad</v>
      </c>
      <c r="I53" s="434" t="str">
        <f>'01-Mapa de riesgo-UO'!AS54</f>
        <v>LEVE</v>
      </c>
      <c r="J53" s="455" t="str">
        <f>'01-Mapa de riesgo-UO'!AT54</f>
        <v xml:space="preserve">Número de impugnaciones electorales </v>
      </c>
      <c r="K53" s="457">
        <v>0</v>
      </c>
      <c r="L53" s="450" t="s">
        <v>878</v>
      </c>
      <c r="M53" s="311" t="str">
        <f>IF('01-Mapa de riesgo-UO'!R54="No existen", "No existe control para el riesgo",'01-Mapa de riesgo-UO'!V54)</f>
        <v>Elaboración de listados descentralizados por parte de las dependencias responsables</v>
      </c>
      <c r="N53" s="311" t="str">
        <f>'01-Mapa de riesgo-UO'!AA54</f>
        <v xml:space="preserve">Software Gestión del Talento Humano y Software Registro y Control </v>
      </c>
      <c r="O53" s="311" t="str">
        <f>'01-Mapa de riesgo-UO'!AF54</f>
        <v>Jefe de Gestión del Talento Humano y la directora Admisiones Resgistro y Control</v>
      </c>
      <c r="P53" s="324" t="str">
        <f>'01-Mapa de riesgo-UO'!AK54</f>
        <v>No definida</v>
      </c>
      <c r="Q53" s="324" t="str">
        <f>'01-Mapa de riesgo-UO'!AO54</f>
        <v>Detectivo</v>
      </c>
      <c r="R53" s="453" t="str">
        <f>'01-Mapa de riesgo-UO'!AQ54</f>
        <v>FUERTE</v>
      </c>
      <c r="S53" s="445" t="s">
        <v>879</v>
      </c>
      <c r="T53" s="445"/>
      <c r="U53" s="312" t="str">
        <f>'01-Mapa de riesgo-UO'!AV54</f>
        <v>ASUMIR</v>
      </c>
      <c r="V53" s="312">
        <f>'01-Mapa de riesgo-UO'!AW54</f>
        <v>0</v>
      </c>
      <c r="W53" s="312">
        <f>'01-Mapa de riesgo-UO'!AY54</f>
        <v>0</v>
      </c>
      <c r="X53" s="322"/>
      <c r="Y53" s="322"/>
      <c r="Z53" s="322"/>
      <c r="AA53" s="322"/>
      <c r="AB53" s="447" t="s">
        <v>753</v>
      </c>
    </row>
    <row r="54" spans="1:28" ht="62.45" customHeight="1" x14ac:dyDescent="0.2">
      <c r="A54" s="464"/>
      <c r="B54" s="360"/>
      <c r="C54" s="360"/>
      <c r="D54" s="455"/>
      <c r="E54" s="462"/>
      <c r="F54" s="455"/>
      <c r="G54" s="310" t="str">
        <f>'01-Mapa de riesgo-UO'!H55</f>
        <v xml:space="preserve">Errónea configuración de las votaciones, debido a que el software requiera demasiadas configuraciones o permisos lo que podría generar fallas en las votaciones  </v>
      </c>
      <c r="H54" s="455"/>
      <c r="I54" s="434"/>
      <c r="J54" s="455"/>
      <c r="K54" s="457"/>
      <c r="L54" s="450"/>
      <c r="M54" s="311" t="str">
        <f>IF('01-Mapa de riesgo-UO'!R55="No existen", "No existe control para el riesgo",'01-Mapa de riesgo-UO'!V55)</f>
        <v xml:space="preserve">Revisión de la configuración de las elecciones  y Auditoria por parte de Control Interno </v>
      </c>
      <c r="N54" s="311">
        <f>'01-Mapa de riesgo-UO'!AA55</f>
        <v>0</v>
      </c>
      <c r="O54" s="311" t="str">
        <f>'01-Mapa de riesgo-UO'!AF55</f>
        <v xml:space="preserve">Jefe y profesional de  de Control Interno </v>
      </c>
      <c r="P54" s="324" t="str">
        <f>'01-Mapa de riesgo-UO'!AK55</f>
        <v>No definida</v>
      </c>
      <c r="Q54" s="324" t="str">
        <f>'01-Mapa de riesgo-UO'!AO55</f>
        <v>Preventivo</v>
      </c>
      <c r="R54" s="453"/>
      <c r="S54" s="445" t="s">
        <v>880</v>
      </c>
      <c r="T54" s="445"/>
      <c r="U54" s="312">
        <f>'01-Mapa de riesgo-UO'!AV55</f>
        <v>0</v>
      </c>
      <c r="V54" s="312">
        <f>'01-Mapa de riesgo-UO'!AW55</f>
        <v>0</v>
      </c>
      <c r="W54" s="312">
        <f>'01-Mapa de riesgo-UO'!AY55</f>
        <v>0</v>
      </c>
      <c r="X54" s="322"/>
      <c r="Y54" s="322"/>
      <c r="Z54" s="322"/>
      <c r="AA54" s="322"/>
      <c r="AB54" s="447"/>
    </row>
    <row r="55" spans="1:28" ht="62.45" customHeight="1" x14ac:dyDescent="0.2">
      <c r="A55" s="464"/>
      <c r="B55" s="360"/>
      <c r="C55" s="360"/>
      <c r="D55" s="455"/>
      <c r="E55" s="462"/>
      <c r="F55" s="455"/>
      <c r="G55" s="310" t="str">
        <f>'01-Mapa de riesgo-UO'!H56</f>
        <v>Fallas Técnicas del servidor, o  por  problemas de energía eléctrica o conexión a Internet</v>
      </c>
      <c r="H55" s="455"/>
      <c r="I55" s="434"/>
      <c r="J55" s="455"/>
      <c r="K55" s="457"/>
      <c r="L55" s="450"/>
      <c r="M55" s="311" t="str">
        <f>IF('01-Mapa de riesgo-UO'!R56="No existen", "No existe control para el riesgo",'01-Mapa de riesgo-UO'!V56)</f>
        <v xml:space="preserve">Pruebas de simulación de las votaciones </v>
      </c>
      <c r="N55" s="311" t="str">
        <f>'01-Mapa de riesgo-UO'!AA56</f>
        <v>Software de Votaciones</v>
      </c>
      <c r="O55" s="311" t="str">
        <f>'01-Mapa de riesgo-UO'!AF56</f>
        <v>Ingeniero de sistemas asignado a las elecciones</v>
      </c>
      <c r="P55" s="324" t="str">
        <f>'01-Mapa de riesgo-UO'!AK56</f>
        <v>Diaria</v>
      </c>
      <c r="Q55" s="324" t="str">
        <f>'01-Mapa de riesgo-UO'!AO56</f>
        <v>Preventivo</v>
      </c>
      <c r="R55" s="453"/>
      <c r="S55" s="445" t="s">
        <v>881</v>
      </c>
      <c r="T55" s="445"/>
      <c r="U55" s="312">
        <f>'01-Mapa de riesgo-UO'!AV56</f>
        <v>0</v>
      </c>
      <c r="V55" s="312">
        <f>'01-Mapa de riesgo-UO'!AW56</f>
        <v>0</v>
      </c>
      <c r="W55" s="312">
        <f>'01-Mapa de riesgo-UO'!AY56</f>
        <v>0</v>
      </c>
      <c r="X55" s="322"/>
      <c r="Y55" s="322"/>
      <c r="Z55" s="322"/>
      <c r="AA55" s="322"/>
      <c r="AB55" s="447"/>
    </row>
    <row r="56" spans="1:28" ht="78.599999999999994" customHeight="1" x14ac:dyDescent="0.2">
      <c r="A56" s="464">
        <v>17</v>
      </c>
      <c r="B56" s="313" t="str">
        <f>'01-Mapa de riesgo-UO'!C57</f>
        <v>ADMINISTRACIÓN_INSTITUCIONAL</v>
      </c>
      <c r="C56" s="331" t="str">
        <f>'01-Mapa de riesgo-UO'!E57</f>
        <v>SECRETARIA_GENERAL</v>
      </c>
      <c r="D56" s="455" t="str">
        <f>'01-Mapa de riesgo-UO'!I57</f>
        <v>Cumplimiento</v>
      </c>
      <c r="E56" s="462" t="str">
        <f>'01-Mapa de riesgo-UO'!J57</f>
        <v>Vencimiento de términos para la atención de Derechos de Petición y de las PQRS interpuesta por los ciudadanos</v>
      </c>
      <c r="F56" s="455" t="str">
        <f>'01-Mapa de riesgo-UO'!K57</f>
        <v xml:space="preserve">No dar respuesta oportuna a un Derecho de Petición o PQRS dentro de los téminos establecidos en la Ley  </v>
      </c>
      <c r="G56" s="310" t="str">
        <f>'01-Mapa de riesgo-UO'!H57</f>
        <v>Omisión o retraso de respuesta por parte del funcionario encargado al interior de la Universidad</v>
      </c>
      <c r="H56" s="455" t="str">
        <f>'01-Mapa de riesgo-UO'!L57</f>
        <v>Interposición de una acción de tutela
Acciones legales en contra de la Universidad
Falta disciplinaria.
Insatisfacción por parte del   ciudadano
Pérdida de imagen.</v>
      </c>
      <c r="I56" s="434" t="str">
        <f>'01-Mapa de riesgo-UO'!AS57</f>
        <v>LEVE</v>
      </c>
      <c r="J56" s="310" t="str">
        <f>'01-Mapa de riesgo-UO'!AT57</f>
        <v>Número de Acciones de Tutela o Demandas por la no atención de Derechos de Petición</v>
      </c>
      <c r="K56" s="326">
        <v>0</v>
      </c>
      <c r="L56" s="334" t="s">
        <v>882</v>
      </c>
      <c r="M56" s="311" t="str">
        <f>IF('01-Mapa de riesgo-UO'!R57="No existen", "No existe control para el riesgo",'01-Mapa de riesgo-UO'!V57)</f>
        <v xml:space="preserve">Radicación de los Derechos de Petición por parte de Gestión Documental donde se establece fecha de recepción.
</v>
      </c>
      <c r="N56" s="311">
        <f>'01-Mapa de riesgo-UO'!AA57</f>
        <v>0</v>
      </c>
      <c r="O56" s="311" t="str">
        <f>'01-Mapa de riesgo-UO'!AF57</f>
        <v>Planta y Transitorio</v>
      </c>
      <c r="P56" s="324" t="str">
        <f>'01-Mapa de riesgo-UO'!AK57</f>
        <v>No definida</v>
      </c>
      <c r="Q56" s="324" t="str">
        <f>'01-Mapa de riesgo-UO'!AO57</f>
        <v>Preventivo</v>
      </c>
      <c r="R56" s="453" t="str">
        <f>'01-Mapa de riesgo-UO'!AQ57</f>
        <v>FUERTE</v>
      </c>
      <c r="S56" s="445"/>
      <c r="T56" s="445"/>
      <c r="U56" s="312" t="str">
        <f>'01-Mapa de riesgo-UO'!AV57</f>
        <v>ASUMIR</v>
      </c>
      <c r="V56" s="312">
        <f>'01-Mapa de riesgo-UO'!AW57</f>
        <v>0</v>
      </c>
      <c r="W56" s="312">
        <f>'01-Mapa de riesgo-UO'!AY57</f>
        <v>0</v>
      </c>
      <c r="X56" s="322"/>
      <c r="Y56" s="322"/>
      <c r="Z56" s="322"/>
      <c r="AA56" s="322"/>
      <c r="AB56" s="333" t="s">
        <v>845</v>
      </c>
    </row>
    <row r="57" spans="1:28" ht="62.45" customHeight="1" x14ac:dyDescent="0.2">
      <c r="A57" s="464"/>
      <c r="B57" s="360" t="str">
        <f>'01-Mapa de riesgo-UO'!C58</f>
        <v>CONTROL_SEGUIMIENTO</v>
      </c>
      <c r="C57" s="360" t="str">
        <f>'01-Mapa de riesgo-UO'!E58</f>
        <v>VICERRECTORIA_ADMINISTRATIVA_FINANCIERA</v>
      </c>
      <c r="D57" s="455"/>
      <c r="E57" s="462"/>
      <c r="F57" s="455"/>
      <c r="G57" s="310" t="str">
        <f>'01-Mapa de riesgo-UO'!H58</f>
        <v>Entidades externas que no suministran soportes o información requerida para dar respuesta.
Cambios en la reglamentación o normativa en el manejo de PQRS.</v>
      </c>
      <c r="H57" s="455"/>
      <c r="I57" s="434"/>
      <c r="J57" s="455" t="s">
        <v>777</v>
      </c>
      <c r="K57" s="457">
        <v>0</v>
      </c>
      <c r="L57" s="450" t="s">
        <v>883</v>
      </c>
      <c r="M57" s="311" t="str">
        <f>IF('01-Mapa de riesgo-UO'!R58="No existen", "No existe control para el riesgo",'01-Mapa de riesgo-UO'!V58)</f>
        <v>Seguimiento por parte del funcionario encargado estableciendo dentro del calendar una alarma de aviso de la proximidad del vencimiento</v>
      </c>
      <c r="N57" s="311">
        <f>'01-Mapa de riesgo-UO'!AA58</f>
        <v>0</v>
      </c>
      <c r="O57" s="311" t="str">
        <f>'01-Mapa de riesgo-UO'!AF58</f>
        <v>Contrato prestación de servicios</v>
      </c>
      <c r="P57" s="324" t="str">
        <f>'01-Mapa de riesgo-UO'!AK58</f>
        <v>No definida</v>
      </c>
      <c r="Q57" s="324" t="str">
        <f>'01-Mapa de riesgo-UO'!AO58</f>
        <v>Preventivo</v>
      </c>
      <c r="R57" s="453"/>
      <c r="S57" s="445"/>
      <c r="T57" s="445"/>
      <c r="U57" s="312">
        <f>'01-Mapa de riesgo-UO'!AV58</f>
        <v>0</v>
      </c>
      <c r="V57" s="312">
        <f>'01-Mapa de riesgo-UO'!AW58</f>
        <v>0</v>
      </c>
      <c r="W57" s="312">
        <f>'01-Mapa de riesgo-UO'!AY58</f>
        <v>0</v>
      </c>
      <c r="X57" s="322"/>
      <c r="Y57" s="322"/>
      <c r="Z57" s="322"/>
      <c r="AA57" s="322"/>
      <c r="AB57" s="447" t="s">
        <v>845</v>
      </c>
    </row>
    <row r="58" spans="1:28" ht="89.45" customHeight="1" x14ac:dyDescent="0.2">
      <c r="A58" s="464"/>
      <c r="B58" s="360"/>
      <c r="C58" s="360"/>
      <c r="D58" s="455"/>
      <c r="E58" s="462"/>
      <c r="F58" s="455"/>
      <c r="G58" s="310" t="str">
        <f>'01-Mapa de riesgo-UO'!H59</f>
        <v xml:space="preserve">Fallas en el aplicativo PQRS para dar respuesta al Ciudadano. </v>
      </c>
      <c r="H58" s="455"/>
      <c r="I58" s="434"/>
      <c r="J58" s="455"/>
      <c r="K58" s="457"/>
      <c r="L58" s="450"/>
      <c r="M58" s="311" t="str">
        <f>IF('01-Mapa de riesgo-UO'!R59="No existen", "No existe control para el riesgo",'01-Mapa de riesgo-UO'!V59)</f>
        <v>Seguimiento y alertas de vencimiento de las PQRS
Auditorías Internas al sistema PQRS.</v>
      </c>
      <c r="N58" s="311" t="str">
        <f>'01-Mapa de riesgo-UO'!AA59</f>
        <v>Aplicativo web PQRS</v>
      </c>
      <c r="O58" s="311" t="str">
        <f>'01-Mapa de riesgo-UO'!AF59</f>
        <v>Funcionario encargado de la dependencia receptora</v>
      </c>
      <c r="P58" s="324" t="str">
        <f>'01-Mapa de riesgo-UO'!AK59</f>
        <v>No definida</v>
      </c>
      <c r="Q58" s="324" t="str">
        <f>'01-Mapa de riesgo-UO'!AO59</f>
        <v>Preventivo</v>
      </c>
      <c r="R58" s="453"/>
      <c r="S58" s="445" t="s">
        <v>884</v>
      </c>
      <c r="T58" s="445"/>
      <c r="U58" s="312">
        <f>'01-Mapa de riesgo-UO'!AV59</f>
        <v>0</v>
      </c>
      <c r="V58" s="312">
        <f>'01-Mapa de riesgo-UO'!AW59</f>
        <v>0</v>
      </c>
      <c r="W58" s="312">
        <f>'01-Mapa de riesgo-UO'!AY59</f>
        <v>0</v>
      </c>
      <c r="X58" s="322"/>
      <c r="Y58" s="322"/>
      <c r="Z58" s="322"/>
      <c r="AA58" s="322"/>
      <c r="AB58" s="447"/>
    </row>
    <row r="59" spans="1:28" ht="62.45" customHeight="1" x14ac:dyDescent="0.2">
      <c r="A59" s="464">
        <v>18</v>
      </c>
      <c r="B59" s="360" t="str">
        <f>'01-Mapa de riesgo-UO'!C60</f>
        <v>ADMINISTRACIÓN_INSTITUCIONAL</v>
      </c>
      <c r="C59" s="360" t="str">
        <f>'01-Mapa de riesgo-UO'!E60</f>
        <v>SECRETARIA_GENERAL</v>
      </c>
      <c r="D59" s="455" t="str">
        <f>'01-Mapa de riesgo-UO'!I60</f>
        <v>Cumplimiento</v>
      </c>
      <c r="E59" s="462" t="str">
        <f>'01-Mapa de riesgo-UO'!J60</f>
        <v xml:space="preserve">Incumplimiento de la normatividad vigente y aplicable a la Universidad </v>
      </c>
      <c r="F59" s="455" t="str">
        <f>'01-Mapa de riesgo-UO'!K60</f>
        <v>Aplicación de normas que no competen al ámbito de Instituciones de Educación Superior o que han sido derogadas de forma  parcial o total</v>
      </c>
      <c r="G59" s="310" t="str">
        <f>'01-Mapa de riesgo-UO'!H60</f>
        <v>Falta de claridad sobre la vigencia de la Normas aplicables en la Universidad</v>
      </c>
      <c r="H59" s="455" t="str">
        <f>'01-Mapa de riesgo-UO'!L60</f>
        <v>Contradicción conceptual con otras dependencias 
Otorgamiento o negación de un derecho
Toma de Decisiones por fuera del alcance normativo de la Universidad</v>
      </c>
      <c r="I59" s="434" t="str">
        <f>'01-Mapa de riesgo-UO'!AS60</f>
        <v>LEVE</v>
      </c>
      <c r="J59" s="455" t="str">
        <f>'01-Mapa de riesgo-UO'!AT60</f>
        <v>No. de procesos judiciales  por incumplimiento de normas</v>
      </c>
      <c r="K59" s="458">
        <v>0</v>
      </c>
      <c r="L59" s="450" t="s">
        <v>885</v>
      </c>
      <c r="M59" s="311" t="str">
        <f>IF('01-Mapa de riesgo-UO'!R60="No existen", "No existe control para el riesgo",'01-Mapa de riesgo-UO'!V60)</f>
        <v>Publicación de Acuerdo de Consejo Superior y Académico así como Resoluciones Generales con anotación correspondiente sobre la vigencia o derogatoria de los actos administrativos en los cuales aplique los temas de vigencia</v>
      </c>
      <c r="N59" s="311" t="str">
        <f>'01-Mapa de riesgo-UO'!AA60</f>
        <v>Software UTP Portal</v>
      </c>
      <c r="O59" s="311" t="str">
        <f>'01-Mapa de riesgo-UO'!AF60</f>
        <v>Contrato prestación de servicios</v>
      </c>
      <c r="P59" s="324" t="str">
        <f>'01-Mapa de riesgo-UO'!AK60</f>
        <v>Mensual</v>
      </c>
      <c r="Q59" s="324" t="str">
        <f>'01-Mapa de riesgo-UO'!AO60</f>
        <v>Preventivo</v>
      </c>
      <c r="R59" s="453" t="str">
        <f>'01-Mapa de riesgo-UO'!AQ60</f>
        <v>ACEPTABLE</v>
      </c>
      <c r="S59" s="445" t="s">
        <v>889</v>
      </c>
      <c r="T59" s="445"/>
      <c r="U59" s="312" t="str">
        <f>'01-Mapa de riesgo-UO'!AV60</f>
        <v>ASUMIR</v>
      </c>
      <c r="V59" s="312">
        <f>'01-Mapa de riesgo-UO'!AW60</f>
        <v>0</v>
      </c>
      <c r="W59" s="312">
        <f>'01-Mapa de riesgo-UO'!AY60</f>
        <v>0</v>
      </c>
      <c r="X59" s="322"/>
      <c r="Y59" s="322"/>
      <c r="Z59" s="322"/>
      <c r="AA59" s="322"/>
      <c r="AB59" s="447" t="s">
        <v>753</v>
      </c>
    </row>
    <row r="60" spans="1:28" ht="62.45" customHeight="1" x14ac:dyDescent="0.2">
      <c r="A60" s="464"/>
      <c r="B60" s="360"/>
      <c r="C60" s="360"/>
      <c r="D60" s="455"/>
      <c r="E60" s="462"/>
      <c r="F60" s="455"/>
      <c r="G60" s="310" t="str">
        <f>'01-Mapa de riesgo-UO'!H61</f>
        <v>Cambios de normas expedidas por órganos o entidades externas a la Universidad</v>
      </c>
      <c r="H60" s="455"/>
      <c r="I60" s="434"/>
      <c r="J60" s="455"/>
      <c r="K60" s="457"/>
      <c r="L60" s="450"/>
      <c r="M60" s="311" t="str">
        <f>IF('01-Mapa de riesgo-UO'!R61="No existen", "No existe control para el riesgo",'01-Mapa de riesgo-UO'!V61)</f>
        <v>Análisis y Revisión de los diferentes Estatutos de la Universidad para llevar a cabo un control de la vigencia o modificaciones surtidas</v>
      </c>
      <c r="N60" s="311">
        <f>'01-Mapa de riesgo-UO'!AA61</f>
        <v>0</v>
      </c>
      <c r="O60" s="311" t="str">
        <f>'01-Mapa de riesgo-UO'!AF61</f>
        <v>Contrato prestación de servicios</v>
      </c>
      <c r="P60" s="324" t="str">
        <f>'01-Mapa de riesgo-UO'!AK61</f>
        <v>Semestral</v>
      </c>
      <c r="Q60" s="324" t="str">
        <f>'01-Mapa de riesgo-UO'!AO61</f>
        <v>Preventivo</v>
      </c>
      <c r="R60" s="453"/>
      <c r="S60" s="445" t="s">
        <v>889</v>
      </c>
      <c r="T60" s="445"/>
      <c r="U60" s="312">
        <f>'01-Mapa de riesgo-UO'!AV61</f>
        <v>0</v>
      </c>
      <c r="V60" s="312">
        <f>'01-Mapa de riesgo-UO'!AW61</f>
        <v>0</v>
      </c>
      <c r="W60" s="312">
        <f>'01-Mapa de riesgo-UO'!AY61</f>
        <v>0</v>
      </c>
      <c r="X60" s="322"/>
      <c r="Y60" s="322"/>
      <c r="Z60" s="322"/>
      <c r="AA60" s="322"/>
      <c r="AB60" s="447"/>
    </row>
    <row r="61" spans="1:28" ht="57.75" customHeight="1" x14ac:dyDescent="0.2">
      <c r="A61" s="464"/>
      <c r="B61" s="360"/>
      <c r="C61" s="360"/>
      <c r="D61" s="455"/>
      <c r="E61" s="462"/>
      <c r="F61" s="455"/>
      <c r="G61" s="310">
        <f>'01-Mapa de riesgo-UO'!H62</f>
        <v>0</v>
      </c>
      <c r="H61" s="455"/>
      <c r="I61" s="434"/>
      <c r="J61" s="455"/>
      <c r="K61" s="457"/>
      <c r="L61" s="450"/>
      <c r="M61" s="311">
        <f>IF('01-Mapa de riesgo-UO'!R62="No existen", "No existe control para el riesgo",'01-Mapa de riesgo-UO'!V62)</f>
        <v>0</v>
      </c>
      <c r="N61" s="311">
        <f>'01-Mapa de riesgo-UO'!AA62</f>
        <v>0</v>
      </c>
      <c r="O61" s="311">
        <f>'01-Mapa de riesgo-UO'!AF62</f>
        <v>0</v>
      </c>
      <c r="P61" s="324">
        <f>'01-Mapa de riesgo-UO'!AK62</f>
        <v>0</v>
      </c>
      <c r="Q61" s="324">
        <f>'01-Mapa de riesgo-UO'!AO62</f>
        <v>0</v>
      </c>
      <c r="R61" s="453"/>
      <c r="S61" s="445"/>
      <c r="T61" s="445"/>
      <c r="U61" s="312">
        <f>'01-Mapa de riesgo-UO'!AV62</f>
        <v>0</v>
      </c>
      <c r="V61" s="312">
        <f>'01-Mapa de riesgo-UO'!AW62</f>
        <v>0</v>
      </c>
      <c r="W61" s="312">
        <f>'01-Mapa de riesgo-UO'!AY62</f>
        <v>0</v>
      </c>
      <c r="X61" s="322"/>
      <c r="Y61" s="322"/>
      <c r="Z61" s="322"/>
      <c r="AA61" s="322"/>
      <c r="AB61" s="447"/>
    </row>
    <row r="62" spans="1:28" ht="62.45" customHeight="1" x14ac:dyDescent="0.2">
      <c r="A62" s="464">
        <v>19</v>
      </c>
      <c r="B62" s="360" t="str">
        <f>'01-Mapa de riesgo-UO'!C63</f>
        <v>ADMINISTRACIÓN_INSTITUCIONAL</v>
      </c>
      <c r="C62" s="360" t="str">
        <f>'01-Mapa de riesgo-UO'!E63</f>
        <v>SECRETARIA_GENERAL</v>
      </c>
      <c r="D62" s="455" t="str">
        <f>'01-Mapa de riesgo-UO'!I63</f>
        <v>Corrupción</v>
      </c>
      <c r="E62" s="462" t="str">
        <f>'01-Mapa de riesgo-UO'!J63</f>
        <v xml:space="preserve">Tráfico de Influencias </v>
      </c>
      <c r="F62" s="455" t="str">
        <f>'01-Mapa de riesgo-UO'!K63</f>
        <v>Favorecimiento en el otorgamiento de derechos o toma de decisiones que competen a la Universidad</v>
      </c>
      <c r="G62" s="310" t="str">
        <f>'01-Mapa de riesgo-UO'!H63</f>
        <v>Utilización o manipulación de información reservada o clasificada que se encuentra disponible en la Secretaria General</v>
      </c>
      <c r="H62" s="455" t="str">
        <f>'01-Mapa de riesgo-UO'!L63</f>
        <v>Procesos legales y/o penales
Pérdida de la imagen institucional</v>
      </c>
      <c r="I62" s="434" t="str">
        <f>'01-Mapa de riesgo-UO'!AS63</f>
        <v>LEVE</v>
      </c>
      <c r="J62" s="455" t="str">
        <f>'01-Mapa de riesgo-UO'!AT63</f>
        <v>No. De derechos que son  otorgados sin el cumplimiento de requisitos</v>
      </c>
      <c r="K62" s="457">
        <v>0</v>
      </c>
      <c r="L62" s="450" t="s">
        <v>886</v>
      </c>
      <c r="M62" s="311" t="str">
        <f>IF('01-Mapa de riesgo-UO'!R63="No existen", "No existe control para el riesgo",'01-Mapa de riesgo-UO'!V63)</f>
        <v>Aplicación de los activos de información de acuerdo al Sistema de Seguridad de la Información</v>
      </c>
      <c r="N62" s="311">
        <f>'01-Mapa de riesgo-UO'!AA63</f>
        <v>0</v>
      </c>
      <c r="O62" s="311" t="str">
        <f>'01-Mapa de riesgo-UO'!AF63</f>
        <v>Contrato prestación de servicios</v>
      </c>
      <c r="P62" s="324" t="str">
        <f>'01-Mapa de riesgo-UO'!AK63</f>
        <v>No definida</v>
      </c>
      <c r="Q62" s="324" t="str">
        <f>'01-Mapa de riesgo-UO'!AO63</f>
        <v>Preventivo</v>
      </c>
      <c r="R62" s="453" t="str">
        <f>'01-Mapa de riesgo-UO'!AQ63</f>
        <v>FUERTE</v>
      </c>
      <c r="S62" s="445" t="s">
        <v>887</v>
      </c>
      <c r="T62" s="445"/>
      <c r="U62" s="312" t="str">
        <f>'01-Mapa de riesgo-UO'!AV63</f>
        <v>ASUMIR</v>
      </c>
      <c r="V62" s="312">
        <f>'01-Mapa de riesgo-UO'!AW63</f>
        <v>0</v>
      </c>
      <c r="W62" s="312">
        <f>'01-Mapa de riesgo-UO'!AY63</f>
        <v>0</v>
      </c>
      <c r="X62" s="322"/>
      <c r="Y62" s="322"/>
      <c r="Z62" s="322"/>
      <c r="AA62" s="322"/>
      <c r="AB62" s="447" t="s">
        <v>753</v>
      </c>
    </row>
    <row r="63" spans="1:28" ht="62.45" customHeight="1" x14ac:dyDescent="0.2">
      <c r="A63" s="464"/>
      <c r="B63" s="360"/>
      <c r="C63" s="360"/>
      <c r="D63" s="455"/>
      <c r="E63" s="462"/>
      <c r="F63" s="455"/>
      <c r="G63" s="310">
        <f>'01-Mapa de riesgo-UO'!H64</f>
        <v>0</v>
      </c>
      <c r="H63" s="455"/>
      <c r="I63" s="434"/>
      <c r="J63" s="455"/>
      <c r="K63" s="457"/>
      <c r="L63" s="450"/>
      <c r="M63" s="311" t="str">
        <f>IF('01-Mapa de riesgo-UO'!R64="No existen", "No existe control para el riesgo",'01-Mapa de riesgo-UO'!V64)</f>
        <v>Capacitación al personal calificado con el fin de generar conciencia sobre la importancia de la información.</v>
      </c>
      <c r="N63" s="311">
        <f>'01-Mapa de riesgo-UO'!AA64</f>
        <v>0</v>
      </c>
      <c r="O63" s="311" t="str">
        <f>'01-Mapa de riesgo-UO'!AF64</f>
        <v>Planta ,Transitorio y Contratista</v>
      </c>
      <c r="P63" s="324" t="str">
        <f>'01-Mapa de riesgo-UO'!AK64</f>
        <v>No definida</v>
      </c>
      <c r="Q63" s="324" t="str">
        <f>'01-Mapa de riesgo-UO'!AO64</f>
        <v>Preventivo</v>
      </c>
      <c r="R63" s="453"/>
      <c r="S63" s="445" t="s">
        <v>888</v>
      </c>
      <c r="T63" s="445"/>
      <c r="U63" s="312">
        <f>'01-Mapa de riesgo-UO'!AV64</f>
        <v>0</v>
      </c>
      <c r="V63" s="312">
        <f>'01-Mapa de riesgo-UO'!AW64</f>
        <v>0</v>
      </c>
      <c r="W63" s="312">
        <f>'01-Mapa de riesgo-UO'!AY64</f>
        <v>0</v>
      </c>
      <c r="X63" s="322"/>
      <c r="Y63" s="322"/>
      <c r="Z63" s="322"/>
      <c r="AA63" s="322"/>
      <c r="AB63" s="447"/>
    </row>
    <row r="64" spans="1:28" ht="62.45" customHeight="1" x14ac:dyDescent="0.2">
      <c r="A64" s="464"/>
      <c r="B64" s="360"/>
      <c r="C64" s="360"/>
      <c r="D64" s="455"/>
      <c r="E64" s="462"/>
      <c r="F64" s="455"/>
      <c r="G64" s="310">
        <f>'01-Mapa de riesgo-UO'!H65</f>
        <v>0</v>
      </c>
      <c r="H64" s="455"/>
      <c r="I64" s="434"/>
      <c r="J64" s="455"/>
      <c r="K64" s="457"/>
      <c r="L64" s="450"/>
      <c r="M64" s="311">
        <f>IF('01-Mapa de riesgo-UO'!R65="No existen", "No existe control para el riesgo",'01-Mapa de riesgo-UO'!V65)</f>
        <v>0</v>
      </c>
      <c r="N64" s="311">
        <f>'01-Mapa de riesgo-UO'!AA65</f>
        <v>0</v>
      </c>
      <c r="O64" s="311">
        <f>'01-Mapa de riesgo-UO'!AF65</f>
        <v>0</v>
      </c>
      <c r="P64" s="324">
        <f>'01-Mapa de riesgo-UO'!AK65</f>
        <v>0</v>
      </c>
      <c r="Q64" s="324">
        <f>'01-Mapa de riesgo-UO'!AO65</f>
        <v>0</v>
      </c>
      <c r="R64" s="453"/>
      <c r="S64" s="445"/>
      <c r="T64" s="445"/>
      <c r="U64" s="312">
        <f>'01-Mapa de riesgo-UO'!AV65</f>
        <v>0</v>
      </c>
      <c r="V64" s="312">
        <f>'01-Mapa de riesgo-UO'!AW65</f>
        <v>0</v>
      </c>
      <c r="W64" s="312">
        <f>'01-Mapa de riesgo-UO'!AY65</f>
        <v>0</v>
      </c>
      <c r="X64" s="322"/>
      <c r="Y64" s="322"/>
      <c r="Z64" s="322"/>
      <c r="AA64" s="322"/>
      <c r="AB64" s="447"/>
    </row>
    <row r="65" spans="1:33" ht="62.45" customHeight="1" x14ac:dyDescent="0.2">
      <c r="A65" s="464">
        <v>20</v>
      </c>
      <c r="B65" s="360" t="str">
        <f>'01-Mapa de riesgo-UO'!C66</f>
        <v>DIRECCIONAMIENTO_INSTITUCIONAL</v>
      </c>
      <c r="C65" s="360" t="str">
        <f>'01-Mapa de riesgo-UO'!E66</f>
        <v>PLANEACIÓN</v>
      </c>
      <c r="D65" s="455" t="str">
        <f>'01-Mapa de riesgo-UO'!I66</f>
        <v>Cumplimiento</v>
      </c>
      <c r="E65" s="462" t="str">
        <f>'01-Mapa de riesgo-UO'!J66</f>
        <v>Incumplimiento de las metas en los tres niveles de gestión  del PDI 2020-2028</v>
      </c>
      <c r="F65" s="455" t="str">
        <f>'01-Mapa de riesgo-UO'!K66</f>
        <v xml:space="preserve">No se cumplan las metas planteadas en los tres niveles de gestión del Plan de Desarrollo Institcional  proyectadas por las redes de trabajo </v>
      </c>
      <c r="G65" s="310" t="str">
        <f>'01-Mapa de riesgo-UO'!H66</f>
        <v>Falta de seguimiento a las metas planteadas en el PDI</v>
      </c>
      <c r="H65" s="455" t="str">
        <f>'01-Mapa de riesgo-UO'!L66</f>
        <v>Incumplimiento de la misión y visión institucional
Hallazgos por parte de los entes de control
Reprocesos en el reporte
Credibilidad e imagen institucional 
Detrimento presupuestal</v>
      </c>
      <c r="I65" s="434" t="str">
        <f>'01-Mapa de riesgo-UO'!AS66</f>
        <v>LEVE</v>
      </c>
      <c r="J65" s="455" t="str">
        <f>'01-Mapa de riesgo-UO'!AT66</f>
        <v>Nivel cumplimiento del PDI en sus tres nivel</v>
      </c>
      <c r="K65" s="467">
        <v>0.70679999999999998</v>
      </c>
      <c r="L65" s="450" t="s">
        <v>890</v>
      </c>
      <c r="M65" s="311" t="str">
        <f>IF('01-Mapa de riesgo-UO'!R66="No existen", "No existe control para el riesgo",'01-Mapa de riesgo-UO'!V66)</f>
        <v xml:space="preserve">Sistema de gerencia del Plan de Desarrollo Insitucional </v>
      </c>
      <c r="N65" s="311" t="str">
        <f>'01-Mapa de riesgo-UO'!AA66</f>
        <v>SIGER</v>
      </c>
      <c r="O65" s="311" t="str">
        <f>'01-Mapa de riesgo-UO'!AF66</f>
        <v>Profesional Gerencia del Plan de Desarrollo Institucional</v>
      </c>
      <c r="P65" s="324" t="str">
        <f>'01-Mapa de riesgo-UO'!AK66</f>
        <v>Mensual</v>
      </c>
      <c r="Q65" s="324" t="str">
        <f>'01-Mapa de riesgo-UO'!AO66</f>
        <v>Preventivo</v>
      </c>
      <c r="R65" s="453" t="str">
        <f>'01-Mapa de riesgo-UO'!AQ66</f>
        <v>FUERTE</v>
      </c>
      <c r="S65" s="445" t="s">
        <v>891</v>
      </c>
      <c r="T65" s="445"/>
      <c r="U65" s="312" t="str">
        <f>'01-Mapa de riesgo-UO'!AV66</f>
        <v>ASUMIR</v>
      </c>
      <c r="V65" s="312">
        <f>'01-Mapa de riesgo-UO'!AW66</f>
        <v>0</v>
      </c>
      <c r="W65" s="312">
        <f>'01-Mapa de riesgo-UO'!AY66</f>
        <v>0</v>
      </c>
      <c r="X65" s="322"/>
      <c r="Y65" s="322"/>
      <c r="Z65" s="322"/>
      <c r="AA65" s="322"/>
      <c r="AB65" s="447" t="s">
        <v>845</v>
      </c>
    </row>
    <row r="66" spans="1:33" ht="62.45" customHeight="1" x14ac:dyDescent="0.2">
      <c r="A66" s="464"/>
      <c r="B66" s="360"/>
      <c r="C66" s="360"/>
      <c r="D66" s="455"/>
      <c r="E66" s="462"/>
      <c r="F66" s="455"/>
      <c r="G66" s="310" t="str">
        <f>'01-Mapa de riesgo-UO'!H67</f>
        <v>Reporte ausente e  inadecuado por parte de las redes de trabajo del PDI</v>
      </c>
      <c r="H66" s="455"/>
      <c r="I66" s="434"/>
      <c r="J66" s="455"/>
      <c r="K66" s="457"/>
      <c r="L66" s="450"/>
      <c r="M66" s="311" t="str">
        <f>IF('01-Mapa de riesgo-UO'!R67="No existen", "No existe control para el riesgo",'01-Mapa de riesgo-UO'!V67)</f>
        <v>Sistema de información para el PDI
(Calidad de información del reporte)</v>
      </c>
      <c r="N66" s="311" t="str">
        <f>'01-Mapa de riesgo-UO'!AA67</f>
        <v>SIGER</v>
      </c>
      <c r="O66" s="311" t="str">
        <f>'01-Mapa de riesgo-UO'!AF67</f>
        <v>Profesional Administración de la Información Estratégica</v>
      </c>
      <c r="P66" s="324" t="str">
        <f>'01-Mapa de riesgo-UO'!AK67</f>
        <v>Mensual</v>
      </c>
      <c r="Q66" s="324" t="str">
        <f>'01-Mapa de riesgo-UO'!AO67</f>
        <v>Preventivo</v>
      </c>
      <c r="R66" s="453"/>
      <c r="S66" s="445" t="s">
        <v>891</v>
      </c>
      <c r="T66" s="445"/>
      <c r="U66" s="312" t="str">
        <f>'01-Mapa de riesgo-UO'!AV67</f>
        <v>ASUMIR</v>
      </c>
      <c r="V66" s="312">
        <f>'01-Mapa de riesgo-UO'!AW67</f>
        <v>0</v>
      </c>
      <c r="W66" s="312">
        <f>'01-Mapa de riesgo-UO'!AY67</f>
        <v>0</v>
      </c>
      <c r="X66" s="322"/>
      <c r="Y66" s="322"/>
      <c r="Z66" s="322"/>
      <c r="AA66" s="322"/>
      <c r="AB66" s="447"/>
    </row>
    <row r="67" spans="1:33" ht="62.45" customHeight="1" x14ac:dyDescent="0.2">
      <c r="A67" s="464"/>
      <c r="B67" s="360"/>
      <c r="C67" s="360"/>
      <c r="D67" s="455"/>
      <c r="E67" s="462"/>
      <c r="F67" s="455"/>
      <c r="G67" s="310" t="str">
        <f>'01-Mapa de riesgo-UO'!H68</f>
        <v>Baja calidad del reporte en los tres niveles de gestión del PDI</v>
      </c>
      <c r="H67" s="455"/>
      <c r="I67" s="434"/>
      <c r="J67" s="455"/>
      <c r="K67" s="457"/>
      <c r="L67" s="450"/>
      <c r="M67" s="311" t="str">
        <f>IF('01-Mapa de riesgo-UO'!R68="No existen", "No existe control para el riesgo",'01-Mapa de riesgo-UO'!V68)</f>
        <v>Comité del Sistema de Gerencia del PDI</v>
      </c>
      <c r="N67" s="311">
        <f>'01-Mapa de riesgo-UO'!AA68</f>
        <v>0</v>
      </c>
      <c r="O67" s="311" t="str">
        <f>'01-Mapa de riesgo-UO'!AF68</f>
        <v>Profesional Gerencia del Plan de Desarrollo Institucional</v>
      </c>
      <c r="P67" s="324" t="str">
        <f>'01-Mapa de riesgo-UO'!AK68</f>
        <v>Trimestral</v>
      </c>
      <c r="Q67" s="324" t="str">
        <f>'01-Mapa de riesgo-UO'!AO68</f>
        <v>Preventivo</v>
      </c>
      <c r="R67" s="453"/>
      <c r="S67" s="445" t="s">
        <v>892</v>
      </c>
      <c r="T67" s="445"/>
      <c r="U67" s="312" t="str">
        <f>'01-Mapa de riesgo-UO'!AV68</f>
        <v>ASUMIR</v>
      </c>
      <c r="V67" s="312">
        <f>'01-Mapa de riesgo-UO'!AW68</f>
        <v>0</v>
      </c>
      <c r="W67" s="312">
        <f>'01-Mapa de riesgo-UO'!AY68</f>
        <v>0</v>
      </c>
      <c r="X67" s="322"/>
      <c r="Y67" s="322"/>
      <c r="Z67" s="322"/>
      <c r="AA67" s="322"/>
      <c r="AB67" s="447"/>
    </row>
    <row r="68" spans="1:33" ht="154.15" customHeight="1" x14ac:dyDescent="0.2">
      <c r="A68" s="464">
        <v>21</v>
      </c>
      <c r="B68" s="360" t="str">
        <f>'01-Mapa de riesgo-UO'!C69</f>
        <v>DIRECCIONAMIENTO_INSTITUCIONAL</v>
      </c>
      <c r="C68" s="360" t="str">
        <f>'01-Mapa de riesgo-UO'!E69</f>
        <v>PLANEACIÓN</v>
      </c>
      <c r="D68" s="455" t="str">
        <f>'01-Mapa de riesgo-UO'!I69</f>
        <v>Corrupción</v>
      </c>
      <c r="E68" s="462" t="str">
        <f>'01-Mapa de riesgo-UO'!J69</f>
        <v>Ejecución inadecuada de proyectos (contratos, Ordenes de servicios,  resoluciones,  proyectos de operación comercial)</v>
      </c>
      <c r="F68" s="455" t="str">
        <f>'01-Mapa de riesgo-UO'!K69</f>
        <v>Incumplimiento en la  ejecución de proyectos (contratos, Ordenes de servicios, resoluciones, proyectos de operación comercial) en el desarrollo y ejecución en cada una de sus etapas</v>
      </c>
      <c r="G68" s="310" t="str">
        <f>'01-Mapa de riesgo-UO'!H69</f>
        <v xml:space="preserve">Desconocimiento de los  procedimientos contractuales y proyectos especiales  </v>
      </c>
      <c r="H68" s="455" t="str">
        <f>'01-Mapa de riesgo-UO'!L69</f>
        <v>Hallazgos por parte de entes de control
Detrimiento patrimonial
Incumplimiento de resultados</v>
      </c>
      <c r="I68" s="434" t="str">
        <f>'01-Mapa de riesgo-UO'!AS69</f>
        <v>MODERADO</v>
      </c>
      <c r="J68" s="455" t="str">
        <f>'01-Mapa de riesgo-UO'!AT69</f>
        <v>Proyectos ejecutados inadecuadamente /Total proyectos ejecutados</v>
      </c>
      <c r="K68" s="468">
        <v>1</v>
      </c>
      <c r="L68" s="450" t="s">
        <v>893</v>
      </c>
      <c r="M68" s="311" t="str">
        <f>IF('01-Mapa de riesgo-UO'!R69="No existen", "No existe control para el riesgo",'01-Mapa de riesgo-UO'!V69)</f>
        <v>Realización de Tips informativos acerca de temas de contratación e interventoría</v>
      </c>
      <c r="N68" s="311">
        <f>'01-Mapa de riesgo-UO'!AA69</f>
        <v>0</v>
      </c>
      <c r="O68" s="311" t="str">
        <f>'01-Mapa de riesgo-UO'!AF69</f>
        <v>Contratista</v>
      </c>
      <c r="P68" s="324" t="str">
        <f>'01-Mapa de riesgo-UO'!AK69</f>
        <v>Bimestral</v>
      </c>
      <c r="Q68" s="324" t="str">
        <f>'01-Mapa de riesgo-UO'!AO69</f>
        <v>Preventivo</v>
      </c>
      <c r="R68" s="453" t="str">
        <f>'01-Mapa de riesgo-UO'!AQ69</f>
        <v>FUERTE</v>
      </c>
      <c r="S68" s="445" t="s">
        <v>891</v>
      </c>
      <c r="T68" s="445"/>
      <c r="U68" s="312" t="str">
        <f>'01-Mapa de riesgo-UO'!AV69</f>
        <v>REDUCIR</v>
      </c>
      <c r="V68" s="312" t="str">
        <f>'01-Mapa de riesgo-UO'!AW69</f>
        <v>Difusión de tips al interior de la Oficina acerca del tema contractual, de supervisión e interventoría</v>
      </c>
      <c r="W68" s="312">
        <f>'01-Mapa de riesgo-UO'!AY69</f>
        <v>0</v>
      </c>
      <c r="X68" s="322" t="s">
        <v>274</v>
      </c>
      <c r="Y68" s="322" t="s">
        <v>896</v>
      </c>
      <c r="Z68" s="322" t="s">
        <v>280</v>
      </c>
      <c r="AA68" s="322"/>
      <c r="AB68" s="447" t="s">
        <v>897</v>
      </c>
    </row>
    <row r="69" spans="1:33" ht="139.15" customHeight="1" x14ac:dyDescent="0.2">
      <c r="A69" s="464"/>
      <c r="B69" s="360"/>
      <c r="C69" s="360"/>
      <c r="D69" s="455"/>
      <c r="E69" s="462"/>
      <c r="F69" s="455"/>
      <c r="G69" s="310" t="str">
        <f>'01-Mapa de riesgo-UO'!H70</f>
        <v>Bajo nivel de seguimiento periódico en la ejecución de proyectos (contratos, Ordenes de servicios, proyectos de operación comercial)</v>
      </c>
      <c r="H69" s="455"/>
      <c r="I69" s="434"/>
      <c r="J69" s="455"/>
      <c r="K69" s="457"/>
      <c r="L69" s="450"/>
      <c r="M69" s="311" t="str">
        <f>IF('01-Mapa de riesgo-UO'!R70="No existen", "No existe control para el riesgo",'01-Mapa de riesgo-UO'!V70)</f>
        <v>Designación de un profesional de seguimiento y control como apoyo a la interventoría y supervisión de proyectos (verificación de productos)</v>
      </c>
      <c r="N69" s="311">
        <f>'01-Mapa de riesgo-UO'!AA70</f>
        <v>0</v>
      </c>
      <c r="O69" s="311" t="str">
        <f>'01-Mapa de riesgo-UO'!AF70</f>
        <v>Contratista</v>
      </c>
      <c r="P69" s="324" t="str">
        <f>'01-Mapa de riesgo-UO'!AK70</f>
        <v>Anual</v>
      </c>
      <c r="Q69" s="324" t="str">
        <f>'01-Mapa de riesgo-UO'!AO70</f>
        <v>Preventivo</v>
      </c>
      <c r="R69" s="453"/>
      <c r="S69" s="445" t="s">
        <v>895</v>
      </c>
      <c r="T69" s="445"/>
      <c r="U69" s="312">
        <f>'01-Mapa de riesgo-UO'!AV70</f>
        <v>0</v>
      </c>
      <c r="V69" s="312">
        <f>'01-Mapa de riesgo-UO'!AW70</f>
        <v>0</v>
      </c>
      <c r="W69" s="312">
        <f>'01-Mapa de riesgo-UO'!AY70</f>
        <v>0</v>
      </c>
      <c r="X69" s="322"/>
      <c r="Y69" s="322"/>
      <c r="Z69" s="322"/>
      <c r="AA69" s="322"/>
      <c r="AB69" s="447"/>
    </row>
    <row r="70" spans="1:33" ht="62.45" customHeight="1" x14ac:dyDescent="0.2">
      <c r="A70" s="464"/>
      <c r="B70" s="360"/>
      <c r="C70" s="360"/>
      <c r="D70" s="455"/>
      <c r="E70" s="462"/>
      <c r="F70" s="455"/>
      <c r="G70" s="310" t="str">
        <f>'01-Mapa de riesgo-UO'!H71</f>
        <v xml:space="preserve">Desarticulación de los procedimientos institucionales para el desarrollo y ejecución en cada una de sus etapas </v>
      </c>
      <c r="H70" s="455"/>
      <c r="I70" s="434"/>
      <c r="J70" s="455"/>
      <c r="K70" s="457"/>
      <c r="L70" s="450"/>
      <c r="M70" s="311" t="str">
        <f>IF('01-Mapa de riesgo-UO'!R71="No existen", "No existe control para el riesgo",'01-Mapa de riesgo-UO'!V71)</f>
        <v>Se realiza la socialización del Flujograma de contratación</v>
      </c>
      <c r="N70" s="311">
        <f>'01-Mapa de riesgo-UO'!AA71</f>
        <v>0</v>
      </c>
      <c r="O70" s="311" t="str">
        <f>'01-Mapa de riesgo-UO'!AF71</f>
        <v>Contratista</v>
      </c>
      <c r="P70" s="324" t="str">
        <f>'01-Mapa de riesgo-UO'!AK71</f>
        <v>Anual</v>
      </c>
      <c r="Q70" s="324" t="str">
        <f>'01-Mapa de riesgo-UO'!AO71</f>
        <v>Preventivo</v>
      </c>
      <c r="R70" s="453"/>
      <c r="S70" s="445" t="s">
        <v>894</v>
      </c>
      <c r="T70" s="445"/>
      <c r="U70" s="312">
        <f>'01-Mapa de riesgo-UO'!AV71</f>
        <v>0</v>
      </c>
      <c r="V70" s="312">
        <f>'01-Mapa de riesgo-UO'!AW71</f>
        <v>0</v>
      </c>
      <c r="W70" s="312">
        <f>'01-Mapa de riesgo-UO'!AY71</f>
        <v>0</v>
      </c>
      <c r="X70" s="322"/>
      <c r="Y70" s="322"/>
      <c r="Z70" s="322"/>
      <c r="AA70" s="322"/>
      <c r="AB70" s="447"/>
    </row>
    <row r="71" spans="1:33" ht="75.599999999999994" customHeight="1" x14ac:dyDescent="0.2">
      <c r="A71" s="464">
        <v>22</v>
      </c>
      <c r="B71" s="360" t="str">
        <f>'01-Mapa de riesgo-UO'!C72</f>
        <v>ASEGURAMIENTO_DE_LA_CALIDAD_INSTITUCIONAL</v>
      </c>
      <c r="C71" s="360" t="str">
        <f>'01-Mapa de riesgo-UO'!E72</f>
        <v>PLANEACIÓN</v>
      </c>
      <c r="D71" s="455" t="str">
        <f>'01-Mapa de riesgo-UO'!I72</f>
        <v>Estratégico</v>
      </c>
      <c r="E71" s="462" t="str">
        <f>'01-Mapa de riesgo-UO'!J72</f>
        <v xml:space="preserve">Perdida del reconocimiento como institución de alta calidad </v>
      </c>
      <c r="F71" s="455" t="str">
        <f>'01-Mapa de riesgo-UO'!K72</f>
        <v xml:space="preserve">Perdida de los estandares de alta calidad institucional por la falta de apropiación del sistema dispuesto para el aseguramiento de la calidad y de mejoramiento continuo, mediante la autoreflexión, autoevaluación, autoregulación. </v>
      </c>
      <c r="G71" s="310" t="str">
        <f>'01-Mapa de riesgo-UO'!H72</f>
        <v xml:space="preserve">Cambios en la reglamentación para los procesos de aseguramiento de la calidad institucional </v>
      </c>
      <c r="H71" s="455" t="str">
        <f>'01-Mapa de riesgo-UO'!L72</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I71" s="434" t="str">
        <f>'01-Mapa de riesgo-UO'!AS72</f>
        <v>LEVE</v>
      </c>
      <c r="J71" s="455" t="str">
        <f>'01-Mapa de riesgo-UO'!AT72</f>
        <v>Nivel cumplimiento del plan de acción del modelo metodológica de la autoevaluación institucional</v>
      </c>
      <c r="K71" s="467">
        <v>0.95430000000000004</v>
      </c>
      <c r="L71" s="450" t="s">
        <v>898</v>
      </c>
      <c r="M71" s="311" t="str">
        <f>IF('01-Mapa de riesgo-UO'!R72="No existen", "No existe control para el riesgo",'01-Mapa de riesgo-UO'!V72)</f>
        <v>Monitoreo de los cambios de las normas legales vigentes de la educación superior, que incidan en el reconocimiento como institución de alta calidad.</v>
      </c>
      <c r="N71" s="311">
        <f>'01-Mapa de riesgo-UO'!AA72</f>
        <v>0</v>
      </c>
      <c r="O71" s="311" t="str">
        <f>'01-Mapa de riesgo-UO'!AF72</f>
        <v>Contratista</v>
      </c>
      <c r="P71" s="324" t="str">
        <f>'01-Mapa de riesgo-UO'!AK72</f>
        <v>Anual</v>
      </c>
      <c r="Q71" s="324" t="str">
        <f>'01-Mapa de riesgo-UO'!AO72</f>
        <v>Preventivo</v>
      </c>
      <c r="R71" s="453" t="str">
        <f>'01-Mapa de riesgo-UO'!AQ72</f>
        <v>FUERTE</v>
      </c>
      <c r="S71" s="445" t="s">
        <v>899</v>
      </c>
      <c r="T71" s="445"/>
      <c r="U71" s="312" t="str">
        <f>'01-Mapa de riesgo-UO'!AV72</f>
        <v>ASUMIR</v>
      </c>
      <c r="V71" s="312">
        <f>'01-Mapa de riesgo-UO'!AW72</f>
        <v>0</v>
      </c>
      <c r="W71" s="312">
        <f>'01-Mapa de riesgo-UO'!AY72</f>
        <v>0</v>
      </c>
      <c r="X71" s="322"/>
      <c r="Y71" s="322"/>
      <c r="Z71" s="322"/>
      <c r="AA71" s="322"/>
      <c r="AB71" s="447" t="s">
        <v>845</v>
      </c>
    </row>
    <row r="72" spans="1:33" ht="93" customHeight="1" x14ac:dyDescent="0.2">
      <c r="A72" s="464"/>
      <c r="B72" s="360"/>
      <c r="C72" s="360"/>
      <c r="D72" s="455"/>
      <c r="E72" s="462"/>
      <c r="F72" s="455"/>
      <c r="G72" s="310" t="str">
        <f>'01-Mapa de riesgo-UO'!H73</f>
        <v xml:space="preserve">Ausencia de un Sistema de Aseguramiento de la Calidad a nivel institucional </v>
      </c>
      <c r="H72" s="455"/>
      <c r="I72" s="434"/>
      <c r="J72" s="455"/>
      <c r="K72" s="457"/>
      <c r="L72" s="450"/>
      <c r="M72" s="311" t="str">
        <f>IF('01-Mapa de riesgo-UO'!R73="No existen", "No existe control para el riesgo",'01-Mapa de riesgo-UO'!V73)</f>
        <v>Seguimiento al Plan de Mejoramiento Institucional</v>
      </c>
      <c r="N72" s="311">
        <f>'01-Mapa de riesgo-UO'!AA73</f>
        <v>0</v>
      </c>
      <c r="O72" s="311" t="str">
        <f>'01-Mapa de riesgo-UO'!AF73</f>
        <v>Contratista</v>
      </c>
      <c r="P72" s="324" t="str">
        <f>'01-Mapa de riesgo-UO'!AK73</f>
        <v>Trimestral</v>
      </c>
      <c r="Q72" s="324" t="str">
        <f>'01-Mapa de riesgo-UO'!AO73</f>
        <v>Preventivo</v>
      </c>
      <c r="R72" s="453"/>
      <c r="S72" s="445" t="s">
        <v>900</v>
      </c>
      <c r="T72" s="445"/>
      <c r="U72" s="312" t="str">
        <f>'01-Mapa de riesgo-UO'!AV73</f>
        <v>ASUMIR</v>
      </c>
      <c r="V72" s="312">
        <f>'01-Mapa de riesgo-UO'!AW73</f>
        <v>0</v>
      </c>
      <c r="W72" s="312">
        <f>'01-Mapa de riesgo-UO'!AY73</f>
        <v>0</v>
      </c>
      <c r="X72" s="322"/>
      <c r="Y72" s="322"/>
      <c r="Z72" s="322"/>
      <c r="AA72" s="322"/>
      <c r="AB72" s="447"/>
    </row>
    <row r="73" spans="1:33" ht="91.15" customHeight="1" x14ac:dyDescent="0.2">
      <c r="A73" s="464"/>
      <c r="B73" s="360"/>
      <c r="C73" s="360"/>
      <c r="D73" s="455"/>
      <c r="E73" s="462"/>
      <c r="F73" s="455"/>
      <c r="G73" s="310" t="str">
        <f>'01-Mapa de riesgo-UO'!H74</f>
        <v xml:space="preserve">Baja apropiación del Sistema de aseguramiento de la calidad </v>
      </c>
      <c r="H73" s="455"/>
      <c r="I73" s="434"/>
      <c r="J73" s="455"/>
      <c r="K73" s="457"/>
      <c r="L73" s="450"/>
      <c r="M73" s="311" t="str">
        <f>IF('01-Mapa de riesgo-UO'!R74="No existen", "No existe control para el riesgo",'01-Mapa de riesgo-UO'!V74)</f>
        <v xml:space="preserve">Seguimiento a los planes de mejora de los programas académicos. </v>
      </c>
      <c r="N73" s="311">
        <f>'01-Mapa de riesgo-UO'!AA74</f>
        <v>0</v>
      </c>
      <c r="O73" s="311" t="str">
        <f>'01-Mapa de riesgo-UO'!AF74</f>
        <v>Profesional Asesporía para la Planeación Académica</v>
      </c>
      <c r="P73" s="324" t="str">
        <f>'01-Mapa de riesgo-UO'!AK74</f>
        <v>Anual</v>
      </c>
      <c r="Q73" s="324" t="str">
        <f>'01-Mapa de riesgo-UO'!AO74</f>
        <v>Preventivo</v>
      </c>
      <c r="R73" s="453"/>
      <c r="S73" s="445" t="s">
        <v>901</v>
      </c>
      <c r="T73" s="445"/>
      <c r="U73" s="312">
        <f>'01-Mapa de riesgo-UO'!AV74</f>
        <v>0</v>
      </c>
      <c r="V73" s="312">
        <f>'01-Mapa de riesgo-UO'!AW74</f>
        <v>0</v>
      </c>
      <c r="W73" s="312">
        <f>'01-Mapa de riesgo-UO'!AY74</f>
        <v>0</v>
      </c>
      <c r="X73" s="322"/>
      <c r="Y73" s="322"/>
      <c r="Z73" s="322"/>
      <c r="AA73" s="322"/>
      <c r="AB73" s="447"/>
    </row>
    <row r="74" spans="1:33" ht="83.45" customHeight="1" x14ac:dyDescent="0.2">
      <c r="A74" s="464">
        <v>23</v>
      </c>
      <c r="B74" s="360" t="str">
        <f>'01-Mapa de riesgo-UO'!C75</f>
        <v>ADMINISTRACIÓN_INSTITUCIONAL</v>
      </c>
      <c r="C74" s="360" t="str">
        <f>'01-Mapa de riesgo-UO'!E75</f>
        <v>SECRETARIA_GENERAL_Gestión_de_Documentos</v>
      </c>
      <c r="D74" s="455" t="str">
        <f>'01-Mapa de riesgo-UO'!I75</f>
        <v>Cumplimiento</v>
      </c>
      <c r="E74" s="462" t="str">
        <f>'01-Mapa de riesgo-UO'!J75</f>
        <v xml:space="preserve">Incumplimiento en Normatividad Archivistica conforme a la actualización de los Instrumentos Archivisticos que deben soportar la Gestión Documental de las Entidades Públicas </v>
      </c>
      <c r="F74" s="455" t="str">
        <f>'01-Mapa de riesgo-UO'!K75</f>
        <v xml:space="preserve">Instrumentos archivisticos desactualizados y no alineados con los cambios institucionales </v>
      </c>
      <c r="G74" s="310" t="str">
        <f>'01-Mapa de riesgo-UO'!H75</f>
        <v>Cambios constantes en la Normativa Archivistica Nacional</v>
      </c>
      <c r="H74" s="455" t="str">
        <f>'01-Mapa de riesgo-UO'!L75</f>
        <v xml:space="preserve">Sanciones a la Institución por el incumplimiento a la normatividad archivistica     
Falta de actualización de las Series Documentales         Desarticulación con los Sistemas Informáticos de la Institución y los cambios de soporte en las Series Documentales                      </v>
      </c>
      <c r="I74" s="434" t="str">
        <f>'01-Mapa de riesgo-UO'!AS75</f>
        <v>MODERADO</v>
      </c>
      <c r="J74" s="455" t="str">
        <f>'01-Mapa de riesgo-UO'!AT75</f>
        <v>Instrumentos Archivisticos actualizados</v>
      </c>
      <c r="K74" s="457">
        <v>0</v>
      </c>
      <c r="L74" s="450" t="s">
        <v>902</v>
      </c>
      <c r="M74" s="311" t="str">
        <f>IF('01-Mapa de riesgo-UO'!R75="No existen", "No existe control para el riesgo",'01-Mapa de riesgo-UO'!V75)</f>
        <v>Actualización Inventario documental</v>
      </c>
      <c r="N74" s="311">
        <f>'01-Mapa de riesgo-UO'!AA75</f>
        <v>0</v>
      </c>
      <c r="O74" s="311" t="str">
        <f>'01-Mapa de riesgo-UO'!AF75</f>
        <v xml:space="preserve">Transitorio Administrativo III. Carlos Andrés Cabrera. </v>
      </c>
      <c r="P74" s="324" t="str">
        <f>'01-Mapa de riesgo-UO'!AK75</f>
        <v>Anual</v>
      </c>
      <c r="Q74" s="324" t="str">
        <f>'01-Mapa de riesgo-UO'!AO75</f>
        <v>Preventivo</v>
      </c>
      <c r="R74" s="453" t="str">
        <f>'01-Mapa de riesgo-UO'!AQ75</f>
        <v>FUERTE</v>
      </c>
      <c r="S74" s="445" t="s">
        <v>909</v>
      </c>
      <c r="T74" s="445"/>
      <c r="U74" s="312" t="str">
        <f>'01-Mapa de riesgo-UO'!AV75</f>
        <v>REDUCIR</v>
      </c>
      <c r="V74" s="312" t="str">
        <f>'01-Mapa de riesgo-UO'!AW75</f>
        <v>Actualizar el inventario documental en un 100% con el fin de conocer la totalidad de la información conservada en el Archivo Central</v>
      </c>
      <c r="W74" s="312">
        <f>'01-Mapa de riesgo-UO'!AY75</f>
        <v>0</v>
      </c>
      <c r="X74" s="322" t="s">
        <v>274</v>
      </c>
      <c r="Y74" s="322" t="s">
        <v>910</v>
      </c>
      <c r="Z74" s="322" t="s">
        <v>280</v>
      </c>
      <c r="AA74" s="322"/>
      <c r="AB74" s="447" t="s">
        <v>845</v>
      </c>
    </row>
    <row r="75" spans="1:33" ht="106.9" customHeight="1" x14ac:dyDescent="0.2">
      <c r="A75" s="464"/>
      <c r="B75" s="360"/>
      <c r="C75" s="360"/>
      <c r="D75" s="455"/>
      <c r="E75" s="462"/>
      <c r="F75" s="455"/>
      <c r="G75" s="310" t="str">
        <f>'01-Mapa de riesgo-UO'!H76</f>
        <v>Modificaciones en la Estructura Organizacional y que tienen relación directa con los instrumentos archivisticos</v>
      </c>
      <c r="H75" s="455"/>
      <c r="I75" s="434"/>
      <c r="J75" s="455"/>
      <c r="K75" s="457"/>
      <c r="L75" s="450"/>
      <c r="M75" s="311" t="str">
        <f>IF('01-Mapa de riesgo-UO'!R76="No existen", "No existe control para el riesgo",'01-Mapa de riesgo-UO'!V76)</f>
        <v>Actualización Plan Institucional de Archivos PINAR</v>
      </c>
      <c r="N75" s="311">
        <f>'01-Mapa de riesgo-UO'!AA76</f>
        <v>0</v>
      </c>
      <c r="O75" s="311" t="str">
        <f>'01-Mapa de riesgo-UO'!AF76</f>
        <v xml:space="preserve">Profesional I. Lina Maria Valencia Transitorio Administrativo III. Carlos Andrés Cabrera. </v>
      </c>
      <c r="P75" s="324" t="str">
        <f>'01-Mapa de riesgo-UO'!AK76</f>
        <v>No definida</v>
      </c>
      <c r="Q75" s="324" t="str">
        <f>'01-Mapa de riesgo-UO'!AO76</f>
        <v>Preventivo</v>
      </c>
      <c r="R75" s="453"/>
      <c r="S75" s="445" t="s">
        <v>909</v>
      </c>
      <c r="T75" s="445"/>
      <c r="U75" s="312" t="str">
        <f>'01-Mapa de riesgo-UO'!AV76</f>
        <v>REDUCIR</v>
      </c>
      <c r="V75" s="312" t="str">
        <f>'01-Mapa de riesgo-UO'!AW76</f>
        <v>Actualizar el PINAR alineado con el PDI identificando y valorando los aspectos críticos y las acciones que se deben llevar a cabo para administrar de forma estratégica el Archivo Institucional.</v>
      </c>
      <c r="W75" s="312">
        <f>'01-Mapa de riesgo-UO'!AY76</f>
        <v>0</v>
      </c>
      <c r="X75" s="322" t="s">
        <v>274</v>
      </c>
      <c r="Y75" s="322" t="s">
        <v>911</v>
      </c>
      <c r="Z75" s="322" t="s">
        <v>280</v>
      </c>
      <c r="AA75" s="322"/>
      <c r="AB75" s="447"/>
    </row>
    <row r="76" spans="1:33" ht="105" customHeight="1" x14ac:dyDescent="0.2">
      <c r="A76" s="464"/>
      <c r="B76" s="360"/>
      <c r="C76" s="360"/>
      <c r="D76" s="455"/>
      <c r="E76" s="462"/>
      <c r="F76" s="455"/>
      <c r="G76" s="310" t="str">
        <f>'01-Mapa de riesgo-UO'!H77</f>
        <v>Falta de personal para desarrollar las actividades de actualización de los instrumentos</v>
      </c>
      <c r="H76" s="455"/>
      <c r="I76" s="434"/>
      <c r="J76" s="455"/>
      <c r="K76" s="457"/>
      <c r="L76" s="450"/>
      <c r="M76" s="311">
        <f>IF('01-Mapa de riesgo-UO'!R77="No existen", "No existe control para el riesgo",'01-Mapa de riesgo-UO'!V77)</f>
        <v>0</v>
      </c>
      <c r="N76" s="311">
        <f>'01-Mapa de riesgo-UO'!AA77</f>
        <v>0</v>
      </c>
      <c r="O76" s="311">
        <f>'01-Mapa de riesgo-UO'!AF77</f>
        <v>0</v>
      </c>
      <c r="P76" s="324">
        <f>'01-Mapa de riesgo-UO'!AK77</f>
        <v>0</v>
      </c>
      <c r="Q76" s="324">
        <f>'01-Mapa de riesgo-UO'!AO77</f>
        <v>0</v>
      </c>
      <c r="R76" s="453"/>
      <c r="S76" s="445"/>
      <c r="T76" s="445"/>
      <c r="U76" s="312" t="str">
        <f>'01-Mapa de riesgo-UO'!AV77</f>
        <v>REDUCIR</v>
      </c>
      <c r="V76" s="312" t="str">
        <f>'01-Mapa de riesgo-UO'!AW77</f>
        <v>Proyectar la contratación de personal de apoyo para la realización de labores operativas en la oficina, con el fin de dedicar mayor esfuerzo con el personal de experiencia para actualizar los instrumentos archivísticos.</v>
      </c>
      <c r="W76" s="312">
        <f>'01-Mapa de riesgo-UO'!AY77</f>
        <v>0</v>
      </c>
      <c r="X76" s="322" t="s">
        <v>274</v>
      </c>
      <c r="Y76" s="322" t="s">
        <v>912</v>
      </c>
      <c r="Z76" s="322" t="s">
        <v>280</v>
      </c>
      <c r="AA76" s="322"/>
      <c r="AB76" s="447"/>
    </row>
    <row r="77" spans="1:33" ht="63.75" customHeight="1" x14ac:dyDescent="0.2">
      <c r="A77" s="464">
        <v>24</v>
      </c>
      <c r="B77" s="360" t="str">
        <f>'01-Mapa de riesgo-UO'!C78</f>
        <v>DOCENCIA</v>
      </c>
      <c r="C77" s="360" t="str">
        <f>'01-Mapa de riesgo-UO'!E78</f>
        <v>VICERRECTORÍA_ACADÉMICA_Univirtual</v>
      </c>
      <c r="D77" s="455" t="str">
        <f>'01-Mapa de riesgo-UO'!I78</f>
        <v>Tecnológico</v>
      </c>
      <c r="E77" s="462" t="str">
        <f>'01-Mapa de riesgo-UO'!J78</f>
        <v>No disponer de espacio de almacenamiento en el servidor requerido para el funcionamiento de la unidad</v>
      </c>
      <c r="F77" s="455" t="str">
        <f>'01-Mapa de riesgo-UO'!K78</f>
        <v>El peso de la información que actualmente se genra a partir de los procesos de formación vigentes superan el limite de la capacidad disponible.</v>
      </c>
      <c r="G77" s="310" t="str">
        <f>'01-Mapa de riesgo-UO'!H78</f>
        <v>El crecimiento de los proceos liderados por univirtual han superado la capacidad actual del servidor</v>
      </c>
      <c r="H77" s="455" t="str">
        <f>'01-Mapa de riesgo-UO'!L78</f>
        <v xml:space="preserve">Suspensión de servicios de formación virtual y procesos administrativos </v>
      </c>
      <c r="I77" s="434" t="str">
        <f>'01-Mapa de riesgo-UO'!AS78</f>
        <v>GRAVE</v>
      </c>
      <c r="J77" s="455" t="str">
        <f>'01-Mapa de riesgo-UO'!AT78</f>
        <v>% disponible = informacion almacenad  / capacidad disco duro</v>
      </c>
      <c r="K77" s="458">
        <v>0.95</v>
      </c>
      <c r="L77" s="450" t="s">
        <v>913</v>
      </c>
      <c r="M77" s="311" t="str">
        <f>IF('01-Mapa de riesgo-UO'!R78="No existen", "No existe control para el riesgo",'01-Mapa de riesgo-UO'!V78)</f>
        <v>Se realiza medición de la capacida disponible del disco duro</v>
      </c>
      <c r="N77" s="311" t="str">
        <f>'01-Mapa de riesgo-UO'!AA78</f>
        <v>Comandos</v>
      </c>
      <c r="O77" s="311" t="str">
        <f>'01-Mapa de riesgo-UO'!AF78</f>
        <v xml:space="preserve">TRANISTORIO: DIRECTOR </v>
      </c>
      <c r="P77" s="324" t="str">
        <f>'01-Mapa de riesgo-UO'!AK78</f>
        <v>Semanal</v>
      </c>
      <c r="Q77" s="324" t="str">
        <f>'01-Mapa de riesgo-UO'!AO78</f>
        <v>Preventivo</v>
      </c>
      <c r="R77" s="453" t="str">
        <f>'01-Mapa de riesgo-UO'!AQ78</f>
        <v>ACEPTABLE</v>
      </c>
      <c r="S77" s="445" t="s">
        <v>914</v>
      </c>
      <c r="T77" s="445"/>
      <c r="U77" s="312" t="str">
        <f>'01-Mapa de riesgo-UO'!AV78</f>
        <v>REDUCIR</v>
      </c>
      <c r="V77" s="312" t="str">
        <f>'01-Mapa de riesgo-UO'!AW78</f>
        <v>Bajar ifnormación del servidor a discos duros locales</v>
      </c>
      <c r="W77" s="312">
        <f>'01-Mapa de riesgo-UO'!AY78</f>
        <v>0</v>
      </c>
      <c r="X77" s="322" t="s">
        <v>283</v>
      </c>
      <c r="Y77" s="322" t="s">
        <v>916</v>
      </c>
      <c r="Z77" s="322" t="s">
        <v>284</v>
      </c>
      <c r="AA77" s="335" t="s">
        <v>918</v>
      </c>
      <c r="AB77" s="447" t="s">
        <v>753</v>
      </c>
    </row>
    <row r="78" spans="1:33" ht="63.75" customHeight="1" x14ac:dyDescent="0.2">
      <c r="A78" s="464"/>
      <c r="B78" s="360"/>
      <c r="C78" s="360"/>
      <c r="D78" s="455"/>
      <c r="E78" s="462"/>
      <c r="F78" s="455"/>
      <c r="G78" s="310">
        <f>'01-Mapa de riesgo-UO'!H79</f>
        <v>0</v>
      </c>
      <c r="H78" s="455"/>
      <c r="I78" s="434"/>
      <c r="J78" s="455"/>
      <c r="K78" s="457"/>
      <c r="L78" s="450"/>
      <c r="M78" s="311" t="str">
        <f>IF('01-Mapa de riesgo-UO'!R79="No existen", "No existe control para el riesgo",'01-Mapa de riesgo-UO'!V79)</f>
        <v>Se realizan copias de seguridad en la nube de manera periodicas</v>
      </c>
      <c r="N78" s="311" t="str">
        <f>'01-Mapa de riesgo-UO'!AA79</f>
        <v>Git Lab</v>
      </c>
      <c r="O78" s="311" t="str">
        <f>'01-Mapa de riesgo-UO'!AF79</f>
        <v xml:space="preserve">TRANISTORIO: DIRECTOR </v>
      </c>
      <c r="P78" s="324" t="str">
        <f>'01-Mapa de riesgo-UO'!AK79</f>
        <v>Mensual</v>
      </c>
      <c r="Q78" s="324" t="str">
        <f>'01-Mapa de riesgo-UO'!AO79</f>
        <v>Preventivo</v>
      </c>
      <c r="R78" s="453"/>
      <c r="S78" s="445" t="s">
        <v>915</v>
      </c>
      <c r="T78" s="445"/>
      <c r="U78" s="312" t="str">
        <f>'01-Mapa de riesgo-UO'!AV79</f>
        <v>COMPARTIR</v>
      </c>
      <c r="V78" s="312" t="str">
        <f>'01-Mapa de riesgo-UO'!AW79</f>
        <v>Se requiere adquirir disco duros adicionales</v>
      </c>
      <c r="W78" s="312" t="str">
        <f>'01-Mapa de riesgo-UO'!AY79</f>
        <v>Vicerrectoria Administrativa, Gestión Financiera, Univirtual</v>
      </c>
      <c r="X78" s="322" t="s">
        <v>283</v>
      </c>
      <c r="Y78" s="322" t="s">
        <v>917</v>
      </c>
      <c r="Z78" s="322" t="s">
        <v>284</v>
      </c>
      <c r="AA78" s="335" t="s">
        <v>919</v>
      </c>
      <c r="AB78" s="447"/>
    </row>
    <row r="79" spans="1:33" ht="63.75" customHeight="1" x14ac:dyDescent="0.2">
      <c r="A79" s="464"/>
      <c r="B79" s="360"/>
      <c r="C79" s="360"/>
      <c r="D79" s="455"/>
      <c r="E79" s="462"/>
      <c r="F79" s="455"/>
      <c r="G79" s="310">
        <f>'01-Mapa de riesgo-UO'!H80</f>
        <v>0</v>
      </c>
      <c r="H79" s="455"/>
      <c r="I79" s="434"/>
      <c r="J79" s="455"/>
      <c r="K79" s="457"/>
      <c r="L79" s="450"/>
      <c r="M79" s="311">
        <f>IF('01-Mapa de riesgo-UO'!R80="No existen", "No existe control para el riesgo",'01-Mapa de riesgo-UO'!V80)</f>
        <v>0</v>
      </c>
      <c r="N79" s="311">
        <f>'01-Mapa de riesgo-UO'!AA80</f>
        <v>0</v>
      </c>
      <c r="O79" s="311">
        <f>'01-Mapa de riesgo-UO'!AF80</f>
        <v>0</v>
      </c>
      <c r="P79" s="324">
        <f>'01-Mapa de riesgo-UO'!AK80</f>
        <v>0</v>
      </c>
      <c r="Q79" s="324">
        <f>'01-Mapa de riesgo-UO'!AO80</f>
        <v>0</v>
      </c>
      <c r="R79" s="453"/>
      <c r="S79" s="445"/>
      <c r="T79" s="445"/>
      <c r="U79" s="312">
        <f>'01-Mapa de riesgo-UO'!AV80</f>
        <v>0</v>
      </c>
      <c r="V79" s="312">
        <f>'01-Mapa de riesgo-UO'!AW80</f>
        <v>0</v>
      </c>
      <c r="W79" s="312">
        <f>'01-Mapa de riesgo-UO'!AY80</f>
        <v>0</v>
      </c>
      <c r="X79" s="322"/>
      <c r="Y79" s="322"/>
      <c r="Z79" s="322"/>
      <c r="AA79" s="322"/>
      <c r="AB79" s="447"/>
      <c r="AD79" s="466"/>
      <c r="AE79" s="466"/>
      <c r="AF79" s="466"/>
      <c r="AG79" s="466"/>
    </row>
    <row r="80" spans="1:33" ht="63.75" customHeight="1" x14ac:dyDescent="0.2">
      <c r="A80" s="464">
        <v>25</v>
      </c>
      <c r="B80" s="360" t="str">
        <f>'01-Mapa de riesgo-UO'!C81</f>
        <v>EXCELENCIA_ACADÉMICA_PARA_LA_FORMACIÓN_INTEGRAL</v>
      </c>
      <c r="C80" s="360" t="str">
        <f>'01-Mapa de riesgo-UO'!E81</f>
        <v>VICERRECTORÍA_ACADÉMICA_</v>
      </c>
      <c r="D80" s="455" t="str">
        <f>'01-Mapa de riesgo-UO'!I81</f>
        <v>Estratégico</v>
      </c>
      <c r="E80" s="462" t="str">
        <f>'01-Mapa de riesgo-UO'!J81</f>
        <v xml:space="preserve">Oferta de programas con baja calidad académica </v>
      </c>
      <c r="F80" s="455" t="str">
        <f>'01-Mapa de riesgo-UO'!K81</f>
        <v xml:space="preserve">Tendencia de la población estudiantil a escoger  otras IES por ofrecer mejor calidad  </v>
      </c>
      <c r="G80" s="310" t="str">
        <f>'01-Mapa de riesgo-UO'!H81</f>
        <v>Desconocimiento de la oferta de programas de la UTP.</v>
      </c>
      <c r="H80" s="455" t="str">
        <f>'01-Mapa de riesgo-UO'!L81</f>
        <v xml:space="preserve">No satisfacer la demanda estudiantil. Pérdidad de imagen. Afectación d elos indicadores . Disminución por recursos. </v>
      </c>
      <c r="I80" s="434" t="str">
        <f>'01-Mapa de riesgo-UO'!AS81</f>
        <v>LEVE</v>
      </c>
      <c r="J80" s="455" t="str">
        <f>'01-Mapa de riesgo-UO'!AT81</f>
        <v xml:space="preserve">*  Estudiantes matriculados                              
</v>
      </c>
      <c r="K80" s="457">
        <v>16333</v>
      </c>
      <c r="L80" s="450" t="s">
        <v>921</v>
      </c>
      <c r="M80" s="311" t="str">
        <f>IF('01-Mapa de riesgo-UO'!R81="No existen", "No existe control para el riesgo",'01-Mapa de riesgo-UO'!V81)</f>
        <v>Oferta y promoción continua  a través de los canales informativo institucionales</v>
      </c>
      <c r="N80" s="311">
        <f>'01-Mapa de riesgo-UO'!AA81</f>
        <v>0</v>
      </c>
      <c r="O80" s="311" t="str">
        <f>'01-Mapa de riesgo-UO'!AF81</f>
        <v xml:space="preserve">Contrato orden de servicio </v>
      </c>
      <c r="P80" s="324" t="str">
        <f>'01-Mapa de riesgo-UO'!AK81</f>
        <v>Anual</v>
      </c>
      <c r="Q80" s="324" t="str">
        <f>'01-Mapa de riesgo-UO'!AO81</f>
        <v>Preventivo</v>
      </c>
      <c r="R80" s="453" t="str">
        <f>'01-Mapa de riesgo-UO'!AQ81</f>
        <v>FUERTE</v>
      </c>
      <c r="S80" s="445" t="s">
        <v>922</v>
      </c>
      <c r="T80" s="445"/>
      <c r="U80" s="312" t="str">
        <f>'01-Mapa de riesgo-UO'!AV81</f>
        <v>ASUMIR</v>
      </c>
      <c r="V80" s="312">
        <f>'01-Mapa de riesgo-UO'!AW81</f>
        <v>0</v>
      </c>
      <c r="W80" s="312">
        <f>'01-Mapa de riesgo-UO'!AY81</f>
        <v>0</v>
      </c>
      <c r="X80" s="322"/>
      <c r="Y80" s="322"/>
      <c r="Z80" s="322"/>
      <c r="AA80" s="322"/>
      <c r="AB80" s="447" t="s">
        <v>753</v>
      </c>
      <c r="AD80" s="466"/>
      <c r="AE80" s="466"/>
      <c r="AF80" s="466"/>
      <c r="AG80" s="466"/>
    </row>
    <row r="81" spans="1:33" ht="63.75" customHeight="1" x14ac:dyDescent="0.2">
      <c r="A81" s="464"/>
      <c r="B81" s="360"/>
      <c r="C81" s="360"/>
      <c r="D81" s="455"/>
      <c r="E81" s="462"/>
      <c r="F81" s="455"/>
      <c r="G81" s="310" t="str">
        <f>'01-Mapa de riesgo-UO'!H82</f>
        <v xml:space="preserve">Desconocimiento de los beneficios de cursar programas con acreditación de alta calidad. </v>
      </c>
      <c r="H81" s="455"/>
      <c r="I81" s="434"/>
      <c r="J81" s="455"/>
      <c r="K81" s="457"/>
      <c r="L81" s="450"/>
      <c r="M81" s="311" t="str">
        <f>IF('01-Mapa de riesgo-UO'!R82="No existen", "No existe control para el riesgo",'01-Mapa de riesgo-UO'!V82)</f>
        <v xml:space="preserve">Oferta y promoción continua a través de los canales informativo institucionales resaltando los beneficios de la acreditación institucional </v>
      </c>
      <c r="N81" s="311">
        <f>'01-Mapa de riesgo-UO'!AA82</f>
        <v>0</v>
      </c>
      <c r="O81" s="311" t="str">
        <f>'01-Mapa de riesgo-UO'!AF82</f>
        <v xml:space="preserve">Contrato orden de servicio </v>
      </c>
      <c r="P81" s="324" t="str">
        <f>'01-Mapa de riesgo-UO'!AK82</f>
        <v>Semestral</v>
      </c>
      <c r="Q81" s="324" t="str">
        <f>'01-Mapa de riesgo-UO'!AO82</f>
        <v>Preventivo</v>
      </c>
      <c r="R81" s="453"/>
      <c r="S81" s="445" t="s">
        <v>941</v>
      </c>
      <c r="T81" s="445"/>
      <c r="U81" s="312" t="str">
        <f>'01-Mapa de riesgo-UO'!AV82</f>
        <v>ASUMIR</v>
      </c>
      <c r="V81" s="312">
        <f>'01-Mapa de riesgo-UO'!AW82</f>
        <v>0</v>
      </c>
      <c r="W81" s="312">
        <f>'01-Mapa de riesgo-UO'!AY82</f>
        <v>0</v>
      </c>
      <c r="X81" s="322"/>
      <c r="Y81" s="322"/>
      <c r="Z81" s="322"/>
      <c r="AA81" s="322"/>
      <c r="AB81" s="447"/>
      <c r="AD81" s="466"/>
      <c r="AE81" s="466"/>
      <c r="AF81" s="466"/>
      <c r="AG81" s="466"/>
    </row>
    <row r="82" spans="1:33" ht="63.75" customHeight="1" x14ac:dyDescent="0.2">
      <c r="A82" s="464"/>
      <c r="B82" s="360"/>
      <c r="C82" s="360"/>
      <c r="D82" s="455"/>
      <c r="E82" s="462"/>
      <c r="F82" s="455"/>
      <c r="G82" s="310" t="str">
        <f>'01-Mapa de riesgo-UO'!H83</f>
        <v xml:space="preserve">Oferta de programas con baja calidad académica </v>
      </c>
      <c r="H82" s="455"/>
      <c r="I82" s="434"/>
      <c r="J82" s="455"/>
      <c r="K82" s="457"/>
      <c r="L82" s="450"/>
      <c r="M82" s="311">
        <f>IF('01-Mapa de riesgo-UO'!R83="No existen", "No existe control para el riesgo",'01-Mapa de riesgo-UO'!V83)</f>
        <v>0</v>
      </c>
      <c r="N82" s="311">
        <f>'01-Mapa de riesgo-UO'!AA83</f>
        <v>0</v>
      </c>
      <c r="O82" s="311">
        <f>'01-Mapa de riesgo-UO'!AF83</f>
        <v>0</v>
      </c>
      <c r="P82" s="324">
        <f>'01-Mapa de riesgo-UO'!AK83</f>
        <v>0</v>
      </c>
      <c r="Q82" s="324">
        <f>'01-Mapa de riesgo-UO'!AO83</f>
        <v>0</v>
      </c>
      <c r="R82" s="453"/>
      <c r="S82" s="445"/>
      <c r="T82" s="445"/>
      <c r="U82" s="312">
        <f>'01-Mapa de riesgo-UO'!AV83</f>
        <v>0</v>
      </c>
      <c r="V82" s="312">
        <f>'01-Mapa de riesgo-UO'!AW83</f>
        <v>0</v>
      </c>
      <c r="W82" s="312">
        <f>'01-Mapa de riesgo-UO'!AY83</f>
        <v>0</v>
      </c>
      <c r="X82" s="322"/>
      <c r="Y82" s="322"/>
      <c r="Z82" s="322"/>
      <c r="AA82" s="322"/>
      <c r="AB82" s="447"/>
      <c r="AD82" s="466"/>
      <c r="AE82" s="466"/>
      <c r="AF82" s="466"/>
      <c r="AG82" s="466"/>
    </row>
    <row r="83" spans="1:33" ht="63.75" customHeight="1" x14ac:dyDescent="0.2">
      <c r="A83" s="464">
        <v>26</v>
      </c>
      <c r="B83" s="360" t="str">
        <f>'01-Mapa de riesgo-UO'!C84</f>
        <v>CREACIÓN_GESTIÓN_Y_TRANSFERENCIA_DEL_CONOCIMIENTO</v>
      </c>
      <c r="C83" s="360" t="str">
        <f>'01-Mapa de riesgo-UO'!E84</f>
        <v>VICERRECTORÍA_INVESTIGACIONES_INNOVACIÓN_EXTENSIÓN_</v>
      </c>
      <c r="D83" s="455" t="str">
        <f>'01-Mapa de riesgo-UO'!I84</f>
        <v>Estratégico</v>
      </c>
      <c r="E83" s="462" t="str">
        <f>'01-Mapa de riesgo-UO'!J84</f>
        <v xml:space="preserve">Disminución de proyectos y servicios  de extensión en la Universidad Tecnológica de Pereira. </v>
      </c>
      <c r="F83" s="455" t="str">
        <f>'01-Mapa de riesgo-UO'!K84</f>
        <v xml:space="preserve">Baja demanda de servicios de extensión en el sector externo a la Universidad Tecnológica de Pereira. </v>
      </c>
      <c r="G83" s="310" t="str">
        <f>'01-Mapa de riesgo-UO'!H84</f>
        <v>Mala imagen de los servicios ofrecidos os por la institución.</v>
      </c>
      <c r="H83" s="455" t="str">
        <f>'01-Mapa de riesgo-UO'!L84</f>
        <v xml:space="preserve">Desfinanciación de la Institución por falta de recursos internos. 
Bajo posicionamiento de la institución a nivel local, regional, nacional e internacional. 
Incumplimiento en los indicadores. </v>
      </c>
      <c r="I83" s="434" t="str">
        <f>'01-Mapa de riesgo-UO'!AS84</f>
        <v>LEVE</v>
      </c>
      <c r="J83" s="455" t="str">
        <f>'01-Mapa de riesgo-UO'!AT84</f>
        <v>Índice de variación de actividades de extensión: No de Actividades de Extensión por modalidades año 2020 / No de Actividades de Extensión por modalidades año 2019</v>
      </c>
      <c r="K83" s="457">
        <f>1745/3841</f>
        <v>0.45430877375683415</v>
      </c>
      <c r="L83" s="450" t="s">
        <v>923</v>
      </c>
      <c r="M83" s="311" t="str">
        <f>IF('01-Mapa de riesgo-UO'!R84="No existen", "No existe control para el riesgo",'01-Mapa de riesgo-UO'!V84)</f>
        <v>Seguimiento a las certificaciónes de cumplimiento y evaluaciones de los servicios  ofrecidos, y retroaliemtación a los responsables</v>
      </c>
      <c r="N83" s="311">
        <f>'01-Mapa de riesgo-UO'!AA84</f>
        <v>0</v>
      </c>
      <c r="O83" s="311" t="str">
        <f>'01-Mapa de riesgo-UO'!AF84</f>
        <v>Contratista Auxiliar y Contratista Técnico Extensión universitaria</v>
      </c>
      <c r="P83" s="324" t="str">
        <f>'01-Mapa de riesgo-UO'!AK84</f>
        <v>Anual</v>
      </c>
      <c r="Q83" s="324" t="str">
        <f>'01-Mapa de riesgo-UO'!AO84</f>
        <v>Preventivo</v>
      </c>
      <c r="R83" s="453" t="str">
        <f>'01-Mapa de riesgo-UO'!AQ84</f>
        <v>ACEPTABLE</v>
      </c>
      <c r="S83" s="445" t="s">
        <v>925</v>
      </c>
      <c r="T83" s="445"/>
      <c r="U83" s="312" t="str">
        <f>'01-Mapa de riesgo-UO'!AV84</f>
        <v>ASUMIR</v>
      </c>
      <c r="V83" s="312">
        <f>'01-Mapa de riesgo-UO'!AW84</f>
        <v>0</v>
      </c>
      <c r="W83" s="312">
        <f>'01-Mapa de riesgo-UO'!AY84</f>
        <v>0</v>
      </c>
      <c r="X83" s="322"/>
      <c r="Y83" s="322"/>
      <c r="Z83" s="322"/>
      <c r="AA83" s="322"/>
      <c r="AB83" s="447" t="s">
        <v>845</v>
      </c>
    </row>
    <row r="84" spans="1:33" ht="63.75" customHeight="1" x14ac:dyDescent="0.2">
      <c r="A84" s="464"/>
      <c r="B84" s="360"/>
      <c r="C84" s="360"/>
      <c r="D84" s="455"/>
      <c r="E84" s="462"/>
      <c r="F84" s="455"/>
      <c r="G84" s="310" t="str">
        <f>'01-Mapa de riesgo-UO'!H85</f>
        <v xml:space="preserve">Falta de reglamentación y lineamientos claros en temas de extensión universitaria. </v>
      </c>
      <c r="H84" s="455"/>
      <c r="I84" s="434"/>
      <c r="J84" s="455"/>
      <c r="K84" s="457"/>
      <c r="L84" s="450"/>
      <c r="M84" s="311" t="str">
        <f>IF('01-Mapa de riesgo-UO'!R85="No existen", "No existe control para el riesgo",'01-Mapa de riesgo-UO'!V85)</f>
        <v>Seguimiento al registro de actividades de extensión universitaria</v>
      </c>
      <c r="N84" s="311">
        <f>'01-Mapa de riesgo-UO'!AA85</f>
        <v>0</v>
      </c>
      <c r="O84" s="311" t="str">
        <f>'01-Mapa de riesgo-UO'!AF85</f>
        <v>Contratista Auxiliar Extensión universitaria</v>
      </c>
      <c r="P84" s="324" t="str">
        <f>'01-Mapa de riesgo-UO'!AK85</f>
        <v>Semanal</v>
      </c>
      <c r="Q84" s="324" t="str">
        <f>'01-Mapa de riesgo-UO'!AO85</f>
        <v>Preventivo</v>
      </c>
      <c r="R84" s="453"/>
      <c r="S84" s="445" t="s">
        <v>925</v>
      </c>
      <c r="T84" s="445"/>
      <c r="U84" s="312" t="str">
        <f>'01-Mapa de riesgo-UO'!AV85</f>
        <v>ASUMIR</v>
      </c>
      <c r="V84" s="312">
        <f>'01-Mapa de riesgo-UO'!AW85</f>
        <v>0</v>
      </c>
      <c r="W84" s="312">
        <f>'01-Mapa de riesgo-UO'!AY85</f>
        <v>0</v>
      </c>
      <c r="X84" s="322"/>
      <c r="Y84" s="322"/>
      <c r="Z84" s="322"/>
      <c r="AA84" s="322"/>
      <c r="AB84" s="447"/>
    </row>
    <row r="85" spans="1:33" ht="94.15" customHeight="1" x14ac:dyDescent="0.2">
      <c r="A85" s="464"/>
      <c r="B85" s="360"/>
      <c r="C85" s="360"/>
      <c r="D85" s="455"/>
      <c r="E85" s="462"/>
      <c r="F85" s="455"/>
      <c r="G85" s="310" t="str">
        <f>'01-Mapa de riesgo-UO'!H86</f>
        <v>Poca acertividad en la promoción, difusion y visibilidad de los servicios de extensión de la Universidad</v>
      </c>
      <c r="H85" s="455"/>
      <c r="I85" s="434"/>
      <c r="J85" s="455"/>
      <c r="K85" s="457"/>
      <c r="L85" s="450"/>
      <c r="M85" s="311" t="str">
        <f>IF('01-Mapa de riesgo-UO'!R86="No existen", "No existe control para el riesgo",'01-Mapa de riesgo-UO'!V86)</f>
        <v>Generación de herramientas de promoción y visibilidad de las actividades de extensión y las capacidades institucionales</v>
      </c>
      <c r="N85" s="311">
        <f>'01-Mapa de riesgo-UO'!AA86</f>
        <v>0</v>
      </c>
      <c r="O85" s="311" t="str">
        <f>'01-Mapa de riesgo-UO'!AF86</f>
        <v>Contratista Tecnico Extensión Universitaria</v>
      </c>
      <c r="P85" s="324" t="str">
        <f>'01-Mapa de riesgo-UO'!AK86</f>
        <v>Semanal</v>
      </c>
      <c r="Q85" s="324" t="str">
        <f>'01-Mapa de riesgo-UO'!AO86</f>
        <v>Preventivo</v>
      </c>
      <c r="R85" s="453"/>
      <c r="S85" s="445" t="s">
        <v>925</v>
      </c>
      <c r="T85" s="445"/>
      <c r="U85" s="312" t="str">
        <f>'01-Mapa de riesgo-UO'!AV86</f>
        <v>ASUMIR</v>
      </c>
      <c r="V85" s="312">
        <f>'01-Mapa de riesgo-UO'!AW86</f>
        <v>0</v>
      </c>
      <c r="W85" s="312">
        <f>'01-Mapa de riesgo-UO'!AY86</f>
        <v>0</v>
      </c>
      <c r="X85" s="322"/>
      <c r="Y85" s="322"/>
      <c r="Z85" s="322"/>
      <c r="AA85" s="322"/>
      <c r="AB85" s="447"/>
    </row>
    <row r="86" spans="1:33" ht="311.45" customHeight="1" x14ac:dyDescent="0.2">
      <c r="A86" s="464">
        <v>27</v>
      </c>
      <c r="B86" s="360" t="str">
        <f>'01-Mapa de riesgo-UO'!C87</f>
        <v>CREACIÓN_GESTIÓN_Y_TRANSFERENCIA_DEL_CONOCIMIENTO</v>
      </c>
      <c r="C86" s="360" t="str">
        <f>'01-Mapa de riesgo-UO'!E87</f>
        <v>VICERRECTORÍA_INVESTIGACIONES_INNOVACIÓN_EXTENSIÓN_</v>
      </c>
      <c r="D86" s="455" t="str">
        <f>'01-Mapa de riesgo-UO'!I87</f>
        <v>Estratégico</v>
      </c>
      <c r="E86" s="462" t="str">
        <f>'01-Mapa de riesgo-UO'!J87</f>
        <v xml:space="preserve">Grupos de Investigación sin reconocimiento por MinCiencias. </v>
      </c>
      <c r="F86" s="455" t="str">
        <f>'01-Mapa de riesgo-UO'!K87</f>
        <v>Grupos de Investigación que no cumplen con los estándares mínimos para lograr el reconocimiento de MinCiencias o en su defecto disminuyan su categoría.</v>
      </c>
      <c r="G86" s="310" t="str">
        <f>'01-Mapa de riesgo-UO'!H87</f>
        <v>Cambio de normatividad por parte de MinCiencias, relacionada al modelo de medición</v>
      </c>
      <c r="H86" s="455" t="str">
        <f>'01-Mapa de riesgo-UO'!L87</f>
        <v xml:space="preserve">Pérdida de Acreditación Institucional y registros calificados. 
Incumplimiento de los indicadores institucionales. 
Disminución en la imagen y reconocimiento como universidad investigativa. 
</v>
      </c>
      <c r="I86" s="434" t="str">
        <f>'01-Mapa de riesgo-UO'!AS87</f>
        <v>MODERADO</v>
      </c>
      <c r="J86" s="455" t="str">
        <f>'01-Mapa de riesgo-UO'!AT87</f>
        <v xml:space="preserve">No de Grupos de Investigación Reconocios por MinCiencias y categoría de cada grupo. </v>
      </c>
      <c r="K86" s="458">
        <v>1</v>
      </c>
      <c r="L86" s="450" t="s">
        <v>924</v>
      </c>
      <c r="M86" s="311" t="str">
        <f>IF('01-Mapa de riesgo-UO'!R87="No existen", "No existe control para el riesgo",'01-Mapa de riesgo-UO'!V87)</f>
        <v>Convocatorias periódicas para la financiación de proyectos de Grupos de Investigación y productos (Libros, artículos)</v>
      </c>
      <c r="N86" s="311">
        <f>'01-Mapa de riesgo-UO'!AA87</f>
        <v>0</v>
      </c>
      <c r="O86" s="311" t="str">
        <f>'01-Mapa de riesgo-UO'!AF87</f>
        <v xml:space="preserve">Profesional de Investigaciones </v>
      </c>
      <c r="P86" s="324" t="str">
        <f>'01-Mapa de riesgo-UO'!AK87</f>
        <v>Anual</v>
      </c>
      <c r="Q86" s="324" t="str">
        <f>'01-Mapa de riesgo-UO'!AO87</f>
        <v>Preventivo</v>
      </c>
      <c r="R86" s="453" t="str">
        <f>'01-Mapa de riesgo-UO'!AQ87</f>
        <v>FUERTE</v>
      </c>
      <c r="S86" s="445" t="s">
        <v>926</v>
      </c>
      <c r="T86" s="445"/>
      <c r="U86" s="312" t="str">
        <f>'01-Mapa de riesgo-UO'!AV87</f>
        <v>REDUCIR</v>
      </c>
      <c r="V86" s="312" t="str">
        <f>'01-Mapa de riesgo-UO'!AW87</f>
        <v xml:space="preserve">Se esta realizando el acompañamiento a cada uno de los grupos de investigación, con el fin de que no pierdan su reconocimiento ante MinCiencias y que permita mejorar su clasificación. </v>
      </c>
      <c r="W86" s="312">
        <f>'01-Mapa de riesgo-UO'!AY87</f>
        <v>0</v>
      </c>
      <c r="X86" s="322" t="s">
        <v>274</v>
      </c>
      <c r="Y86" s="322" t="s">
        <v>929</v>
      </c>
      <c r="Z86" s="322" t="s">
        <v>280</v>
      </c>
      <c r="AA86" s="322"/>
      <c r="AB86" s="447" t="s">
        <v>845</v>
      </c>
    </row>
    <row r="87" spans="1:33" ht="63.75" customHeight="1" x14ac:dyDescent="0.2">
      <c r="A87" s="464"/>
      <c r="B87" s="360"/>
      <c r="C87" s="360"/>
      <c r="D87" s="455"/>
      <c r="E87" s="462"/>
      <c r="F87" s="455"/>
      <c r="G87" s="310" t="str">
        <f>'01-Mapa de riesgo-UO'!H88</f>
        <v xml:space="preserve">Falta de financiación externa o interna para el fortalecimiento de los Grupos de Investigación. </v>
      </c>
      <c r="H87" s="455"/>
      <c r="I87" s="434"/>
      <c r="J87" s="455"/>
      <c r="K87" s="457"/>
      <c r="L87" s="450"/>
      <c r="M87" s="311" t="str">
        <f>IF('01-Mapa de riesgo-UO'!R88="No existen", "No existe control para el riesgo",'01-Mapa de riesgo-UO'!V88)</f>
        <v>Programa de Formación para los investigadores (Formulación de Proyectos, Redacción de Artículos, Cvlac, Gruplac)</v>
      </c>
      <c r="N87" s="311">
        <f>'01-Mapa de riesgo-UO'!AA88</f>
        <v>0</v>
      </c>
      <c r="O87" s="311" t="str">
        <f>'01-Mapa de riesgo-UO'!AF88</f>
        <v xml:space="preserve">Profesional de Investigaciones </v>
      </c>
      <c r="P87" s="324" t="str">
        <f>'01-Mapa de riesgo-UO'!AK88</f>
        <v>Semestral</v>
      </c>
      <c r="Q87" s="324" t="str">
        <f>'01-Mapa de riesgo-UO'!AO88</f>
        <v>Preventivo</v>
      </c>
      <c r="R87" s="453"/>
      <c r="S87" s="445" t="s">
        <v>927</v>
      </c>
      <c r="T87" s="445"/>
      <c r="U87" s="312">
        <f>'01-Mapa de riesgo-UO'!AV88</f>
        <v>0</v>
      </c>
      <c r="V87" s="312">
        <f>'01-Mapa de riesgo-UO'!AW88</f>
        <v>0</v>
      </c>
      <c r="W87" s="312">
        <f>'01-Mapa de riesgo-UO'!AY88</f>
        <v>0</v>
      </c>
      <c r="X87" s="322"/>
      <c r="Y87" s="322"/>
      <c r="Z87" s="322"/>
      <c r="AA87" s="322"/>
      <c r="AB87" s="447"/>
    </row>
    <row r="88" spans="1:33" ht="63.75" customHeight="1" x14ac:dyDescent="0.2">
      <c r="A88" s="464"/>
      <c r="B88" s="360"/>
      <c r="C88" s="360"/>
      <c r="D88" s="455"/>
      <c r="E88" s="462"/>
      <c r="F88" s="455"/>
      <c r="G88" s="310" t="str">
        <f>'01-Mapa de riesgo-UO'!H89</f>
        <v xml:space="preserve">Desactualización de procedimientos y reglamentación interna relacionada a los Grupos de Investigación. </v>
      </c>
      <c r="H88" s="455"/>
      <c r="I88" s="434"/>
      <c r="J88" s="455"/>
      <c r="K88" s="457"/>
      <c r="L88" s="450"/>
      <c r="M88" s="311" t="str">
        <f>IF('01-Mapa de riesgo-UO'!R89="No existen", "No existe control para el riesgo",'01-Mapa de riesgo-UO'!V89)</f>
        <v xml:space="preserve">Acuerdo de Investigaciones y Resolución Reglamentaria. </v>
      </c>
      <c r="N88" s="311">
        <f>'01-Mapa de riesgo-UO'!AA89</f>
        <v>0</v>
      </c>
      <c r="O88" s="311" t="str">
        <f>'01-Mapa de riesgo-UO'!AF89</f>
        <v xml:space="preserve">Profesional de Investigaciones </v>
      </c>
      <c r="P88" s="324" t="str">
        <f>'01-Mapa de riesgo-UO'!AK89</f>
        <v>Diaria</v>
      </c>
      <c r="Q88" s="324" t="str">
        <f>'01-Mapa de riesgo-UO'!AO89</f>
        <v>Detectivo</v>
      </c>
      <c r="R88" s="453"/>
      <c r="S88" s="445" t="s">
        <v>928</v>
      </c>
      <c r="T88" s="445"/>
      <c r="U88" s="312">
        <f>'01-Mapa de riesgo-UO'!AV89</f>
        <v>0</v>
      </c>
      <c r="V88" s="312">
        <f>'01-Mapa de riesgo-UO'!AW89</f>
        <v>0</v>
      </c>
      <c r="W88" s="312">
        <f>'01-Mapa de riesgo-UO'!AY89</f>
        <v>0</v>
      </c>
      <c r="X88" s="322"/>
      <c r="Y88" s="322"/>
      <c r="Z88" s="322"/>
      <c r="AA88" s="322"/>
      <c r="AB88" s="447"/>
    </row>
    <row r="89" spans="1:33" ht="63.75" customHeight="1" x14ac:dyDescent="0.2">
      <c r="A89" s="464">
        <v>28</v>
      </c>
      <c r="B89" s="360" t="str">
        <f>'01-Mapa de riesgo-UO'!C90</f>
        <v>GESTIÓN_DEL_CONTEXTO_Y_VISIBILIDAD_NACIONAL_E_INTERNACIONAL</v>
      </c>
      <c r="C89" s="360" t="str">
        <f>'01-Mapa de riesgo-UO'!E90</f>
        <v>PLANEACIÓN_</v>
      </c>
      <c r="D89" s="455" t="str">
        <f>'01-Mapa de riesgo-UO'!I90</f>
        <v>Estratégico</v>
      </c>
      <c r="E89" s="462" t="str">
        <f>'01-Mapa de riesgo-UO'!J90</f>
        <v>Baja contribución de la universidad al análisis y la búsqueda de soluciones a los problemas de la sociedad.</v>
      </c>
      <c r="F89" s="455" t="str">
        <f>'01-Mapa de riesgo-UO'!K90</f>
        <v xml:space="preserve">Desarrollo de la universidad descontextualizada de la realidad regional, nacional e internacional, con bajos nivel de articulación entre los diferentes actores institucionales, y sin procesos de retroalimentación efectiva entre la universidad y el medio, limitando su contribución a la comprensión y búsqueda de soluciones a problemas de la sociedad. </v>
      </c>
      <c r="G89" s="310" t="str">
        <f>'01-Mapa de riesgo-UO'!H90</f>
        <v>Bajo nivel de articulación entre los diferentes actores institucionales.</v>
      </c>
      <c r="H89" s="455" t="str">
        <f>'01-Mapa de riesgo-UO'!L90</f>
        <v>*Baja incidencia en el medio.
*Desaprovechamiento de oportunidades de gestión de recursos.
*Pérdida de crédibilidad institucional.
*Comunidad Universitaria y egresados que no puede acceder a oportunidades académicas, de investigación y/o laborales.</v>
      </c>
      <c r="I89" s="434" t="str">
        <f>'01-Mapa de riesgo-UO'!AS90</f>
        <v>LEVE</v>
      </c>
      <c r="J89" s="455" t="str">
        <f>'01-Mapa de riesgo-UO'!AT90</f>
        <v>Cumplimiento de los proyectos de "Gestión de contexto y visibilidad nacional e internacional"</v>
      </c>
      <c r="K89" s="459">
        <v>0.76859999999999995</v>
      </c>
      <c r="L89" s="451" t="s">
        <v>939</v>
      </c>
      <c r="M89" s="311" t="str">
        <f>IF('01-Mapa de riesgo-UO'!R90="No existen", "No existe control para el riesgo",'01-Mapa de riesgo-UO'!V90)</f>
        <v>Seguimiento a los Planes operativos de los proyectos de gestión del contexto y visibilidad nacional e internacional</v>
      </c>
      <c r="N89" s="311">
        <f>'01-Mapa de riesgo-UO'!AA90</f>
        <v>0</v>
      </c>
      <c r="O89" s="311" t="str">
        <f>'01-Mapa de riesgo-UO'!AF90</f>
        <v>Funcionaria enlace del Pilar de Gestión - OS 330/2020</v>
      </c>
      <c r="P89" s="324" t="str">
        <f>'01-Mapa de riesgo-UO'!AK90</f>
        <v>Cuatrimestral</v>
      </c>
      <c r="Q89" s="324" t="str">
        <f>'01-Mapa de riesgo-UO'!AO90</f>
        <v>Preventivo</v>
      </c>
      <c r="R89" s="453" t="str">
        <f>'01-Mapa de riesgo-UO'!AQ90</f>
        <v>FUERTE</v>
      </c>
      <c r="S89" s="449" t="s">
        <v>931</v>
      </c>
      <c r="T89" s="449"/>
      <c r="U89" s="312" t="str">
        <f>'01-Mapa de riesgo-UO'!AV90</f>
        <v>ASUMIR</v>
      </c>
      <c r="V89" s="312">
        <f>'01-Mapa de riesgo-UO'!AW90</f>
        <v>0</v>
      </c>
      <c r="W89" s="312">
        <f>'01-Mapa de riesgo-UO'!AY90</f>
        <v>0</v>
      </c>
      <c r="X89" s="322"/>
      <c r="Y89" s="322"/>
      <c r="Z89" s="322"/>
      <c r="AA89" s="322"/>
      <c r="AB89" s="447" t="s">
        <v>845</v>
      </c>
    </row>
    <row r="90" spans="1:33" ht="63.75" customHeight="1" x14ac:dyDescent="0.2">
      <c r="A90" s="464"/>
      <c r="B90" s="360"/>
      <c r="C90" s="360"/>
      <c r="D90" s="455"/>
      <c r="E90" s="462"/>
      <c r="F90" s="455"/>
      <c r="G90" s="310" t="str">
        <f>'01-Mapa de riesgo-UO'!H91</f>
        <v>Ausencia de liderazgo transformacional y de conocimiento frente a la dinámica institucional, regional, nacional e internacional.</v>
      </c>
      <c r="H90" s="455"/>
      <c r="I90" s="434"/>
      <c r="J90" s="455"/>
      <c r="K90" s="460"/>
      <c r="L90" s="450"/>
      <c r="M90" s="311">
        <f>IF('01-Mapa de riesgo-UO'!R91="No existen", "No existe control para el riesgo",'01-Mapa de riesgo-UO'!V91)</f>
        <v>0</v>
      </c>
      <c r="N90" s="311">
        <f>'01-Mapa de riesgo-UO'!AA91</f>
        <v>0</v>
      </c>
      <c r="O90" s="311">
        <f>'01-Mapa de riesgo-UO'!AF91</f>
        <v>0</v>
      </c>
      <c r="P90" s="324">
        <f>'01-Mapa de riesgo-UO'!AK91</f>
        <v>0</v>
      </c>
      <c r="Q90" s="324">
        <f>'01-Mapa de riesgo-UO'!AO91</f>
        <v>0</v>
      </c>
      <c r="R90" s="453"/>
      <c r="S90" s="445"/>
      <c r="T90" s="445"/>
      <c r="U90" s="312">
        <f>'01-Mapa de riesgo-UO'!AV91</f>
        <v>0</v>
      </c>
      <c r="V90" s="312">
        <f>'01-Mapa de riesgo-UO'!AW91</f>
        <v>0</v>
      </c>
      <c r="W90" s="312">
        <f>'01-Mapa de riesgo-UO'!AY91</f>
        <v>0</v>
      </c>
      <c r="X90" s="322"/>
      <c r="Y90" s="322"/>
      <c r="Z90" s="322"/>
      <c r="AA90" s="322"/>
      <c r="AB90" s="447"/>
    </row>
    <row r="91" spans="1:33" ht="63.75" customHeight="1" x14ac:dyDescent="0.2">
      <c r="A91" s="464"/>
      <c r="B91" s="360"/>
      <c r="C91" s="360"/>
      <c r="D91" s="455"/>
      <c r="E91" s="462"/>
      <c r="F91" s="455"/>
      <c r="G91" s="310" t="str">
        <f>'01-Mapa de riesgo-UO'!H92</f>
        <v>Bajos procesos de retroalimentación efectiva entre la universidad y el medio.</v>
      </c>
      <c r="H91" s="455"/>
      <c r="I91" s="434"/>
      <c r="J91" s="455"/>
      <c r="K91" s="460"/>
      <c r="L91" s="450"/>
      <c r="M91" s="311">
        <f>IF('01-Mapa de riesgo-UO'!R92="No existen", "No existe control para el riesgo",'01-Mapa de riesgo-UO'!V92)</f>
        <v>0</v>
      </c>
      <c r="N91" s="311">
        <f>'01-Mapa de riesgo-UO'!AA92</f>
        <v>0</v>
      </c>
      <c r="O91" s="311">
        <f>'01-Mapa de riesgo-UO'!AF92</f>
        <v>0</v>
      </c>
      <c r="P91" s="324">
        <f>'01-Mapa de riesgo-UO'!AK92</f>
        <v>0</v>
      </c>
      <c r="Q91" s="324">
        <f>'01-Mapa de riesgo-UO'!AO92</f>
        <v>0</v>
      </c>
      <c r="R91" s="453"/>
      <c r="S91" s="445"/>
      <c r="T91" s="445"/>
      <c r="U91" s="312">
        <f>'01-Mapa de riesgo-UO'!AV92</f>
        <v>0</v>
      </c>
      <c r="V91" s="312">
        <f>'01-Mapa de riesgo-UO'!AW92</f>
        <v>0</v>
      </c>
      <c r="W91" s="312">
        <f>'01-Mapa de riesgo-UO'!AY92</f>
        <v>0</v>
      </c>
      <c r="X91" s="322"/>
      <c r="Y91" s="322"/>
      <c r="Z91" s="322"/>
      <c r="AA91" s="322"/>
      <c r="AB91" s="447"/>
    </row>
    <row r="92" spans="1:33" ht="165.6" customHeight="1" x14ac:dyDescent="0.2">
      <c r="A92" s="464">
        <v>29</v>
      </c>
      <c r="B92" s="360" t="str">
        <f>'01-Mapa de riesgo-UO'!C93</f>
        <v>GESTIÓN_DEL_CONTEXTO_Y_VISIBILIDAD_NACIONAL_E_INTERNACIONAL</v>
      </c>
      <c r="C92" s="360" t="str">
        <f>'01-Mapa de riesgo-UO'!E93</f>
        <v>PLANEACIÓN_</v>
      </c>
      <c r="D92" s="455" t="str">
        <f>'01-Mapa de riesgo-UO'!I93</f>
        <v>Ambiental</v>
      </c>
      <c r="E92" s="462" t="str">
        <f>'01-Mapa de riesgo-UO'!J93</f>
        <v>Restricciones para la movilidad nacional e internacional entrante y saliente</v>
      </c>
      <c r="F92" s="455" t="str">
        <f>'01-Mapa de riesgo-UO'!K93</f>
        <v>La pandemia y emergencia sanitaria que en la actualidad se está viviendo en el mundo, ha llevado a los gobiernos a tomar diferentes medidas de aislamiento como el cierre de fronteras nacionales e internacionales, cancelación de eventos y a la construcción de protocolos complejos, que podrían dificultar la movilidad fisica de la comunidad universitaria entrante y saliente</v>
      </c>
      <c r="G92" s="310" t="str">
        <f>'01-Mapa de riesgo-UO'!H93</f>
        <v>Cierre de fronteras nacionales e internacionales y definición de protocolos complejos derivados de la pandemia, que dificulten la movilidad fisica de la comunidad universitaria entrante y saliente.</v>
      </c>
      <c r="H92" s="455" t="str">
        <f>'01-Mapa de riesgo-UO'!L93</f>
        <v>*Incumplimiento de las metas que requieren de movilidad física nacional e internacional.
*No lograr que los programas académicos tengan contexto y reconocimiento nacional e internacional</v>
      </c>
      <c r="I92" s="434" t="str">
        <f>'01-Mapa de riesgo-UO'!AS93</f>
        <v>MODERADO</v>
      </c>
      <c r="J92" s="455" t="str">
        <f>'01-Mapa de riesgo-UO'!AT93</f>
        <v>*Cumplimiento del proyecto "P27. Cooperación y movilidad nacional e internacional".
*Programas académicos con visibilidad internacional = (# de Programas con contexto internacional (movilidad, modernización curricular, proyectos en red) / # total de programas de la universidad) x 100
*Programas académicos con visibilidad nacional
= (# de Programas con contexto nacional (movilidad, proyectos en red) / # total de programas de la universidad) x 100
*Estudiantes egresados con doble titulación (pregrado y posgrado) = Σ ( Estudiantes que hayan obtenido doble titulación pregrado y posgrado)</v>
      </c>
      <c r="K92" s="457" t="s">
        <v>940</v>
      </c>
      <c r="L92" s="450" t="s">
        <v>930</v>
      </c>
      <c r="M92" s="311" t="str">
        <f>IF('01-Mapa de riesgo-UO'!R93="No existen", "No existe control para el riesgo",'01-Mapa de riesgo-UO'!V93)</f>
        <v>Seguimiento al Planes operativo de movilidad internacionalización.</v>
      </c>
      <c r="N92" s="311">
        <f>'01-Mapa de riesgo-UO'!AA93</f>
        <v>0</v>
      </c>
      <c r="O92" s="311" t="str">
        <f>'01-Mapa de riesgo-UO'!AF93</f>
        <v>Jefe oficina relaciones internacionales</v>
      </c>
      <c r="P92" s="324" t="str">
        <f>'01-Mapa de riesgo-UO'!AK93</f>
        <v>Cuatrimestral</v>
      </c>
      <c r="Q92" s="324" t="str">
        <f>'01-Mapa de riesgo-UO'!AO93</f>
        <v>Preventivo</v>
      </c>
      <c r="R92" s="453" t="str">
        <f>'01-Mapa de riesgo-UO'!AQ93</f>
        <v>FUERTE</v>
      </c>
      <c r="S92" s="445" t="s">
        <v>931</v>
      </c>
      <c r="T92" s="445"/>
      <c r="U92" s="312" t="str">
        <f>'01-Mapa de riesgo-UO'!AV93</f>
        <v>REDUCIR</v>
      </c>
      <c r="V92" s="312" t="str">
        <f>'01-Mapa de riesgo-UO'!AW93</f>
        <v>Generación de un informe del análisis de la situación actual respecto a la posibilidad de cumplimiento de las metas planteadas y el contexto internacional. Éste será presentado en el Comité del Sistema de Gerencia del PDI.</v>
      </c>
      <c r="W92" s="312">
        <f>'01-Mapa de riesgo-UO'!AY93</f>
        <v>0</v>
      </c>
      <c r="X92" s="322" t="s">
        <v>274</v>
      </c>
      <c r="Y92" s="322" t="s">
        <v>932</v>
      </c>
      <c r="Z92" s="322" t="s">
        <v>280</v>
      </c>
      <c r="AA92" s="322"/>
      <c r="AB92" s="447" t="s">
        <v>845</v>
      </c>
    </row>
    <row r="93" spans="1:33" ht="63.75" customHeight="1" x14ac:dyDescent="0.2">
      <c r="A93" s="464"/>
      <c r="B93" s="360"/>
      <c r="C93" s="360"/>
      <c r="D93" s="455"/>
      <c r="E93" s="462"/>
      <c r="F93" s="455"/>
      <c r="G93" s="310">
        <f>'01-Mapa de riesgo-UO'!H94</f>
        <v>0</v>
      </c>
      <c r="H93" s="455"/>
      <c r="I93" s="434"/>
      <c r="J93" s="455"/>
      <c r="K93" s="457"/>
      <c r="L93" s="450"/>
      <c r="M93" s="311" t="str">
        <f>IF('01-Mapa de riesgo-UO'!R94="No existen", "No existe control para el riesgo",'01-Mapa de riesgo-UO'!V94)</f>
        <v>Reunión mensual del Pilar de Gestión</v>
      </c>
      <c r="N93" s="311">
        <f>'01-Mapa de riesgo-UO'!AA94</f>
        <v>0</v>
      </c>
      <c r="O93" s="311" t="str">
        <f>'01-Mapa de riesgo-UO'!AF94</f>
        <v>Funcionaria enlace del Pilar de Gestión - OS 330/2020</v>
      </c>
      <c r="P93" s="324" t="str">
        <f>'01-Mapa de riesgo-UO'!AK94</f>
        <v>Semestral</v>
      </c>
      <c r="Q93" s="324" t="str">
        <f>'01-Mapa de riesgo-UO'!AO94</f>
        <v>Preventivo</v>
      </c>
      <c r="R93" s="453"/>
      <c r="S93" s="445" t="s">
        <v>931</v>
      </c>
      <c r="T93" s="445"/>
      <c r="U93" s="312">
        <f>'01-Mapa de riesgo-UO'!AV94</f>
        <v>0</v>
      </c>
      <c r="V93" s="312">
        <f>'01-Mapa de riesgo-UO'!AW94</f>
        <v>0</v>
      </c>
      <c r="W93" s="312">
        <f>'01-Mapa de riesgo-UO'!AY94</f>
        <v>0</v>
      </c>
      <c r="X93" s="322"/>
      <c r="Y93" s="322"/>
      <c r="Z93" s="322"/>
      <c r="AA93" s="322"/>
      <c r="AB93" s="447"/>
    </row>
    <row r="94" spans="1:33" ht="154.9" customHeight="1" x14ac:dyDescent="0.2">
      <c r="A94" s="464"/>
      <c r="B94" s="360"/>
      <c r="C94" s="360"/>
      <c r="D94" s="455"/>
      <c r="E94" s="462"/>
      <c r="F94" s="455"/>
      <c r="G94" s="310">
        <f>'01-Mapa de riesgo-UO'!H95</f>
        <v>0</v>
      </c>
      <c r="H94" s="455"/>
      <c r="I94" s="434"/>
      <c r="J94" s="455"/>
      <c r="K94" s="457"/>
      <c r="L94" s="450"/>
      <c r="M94" s="311" t="str">
        <f>IF('01-Mapa de riesgo-UO'!R95="No existen", "No existe control para el riesgo",'01-Mapa de riesgo-UO'!V95)</f>
        <v>Comité de Sistema de Gerencia del PDI.</v>
      </c>
      <c r="N94" s="311">
        <f>'01-Mapa de riesgo-UO'!AA95</f>
        <v>0</v>
      </c>
      <c r="O94" s="311" t="str">
        <f>'01-Mapa de riesgo-UO'!AF95</f>
        <v>Jefe oficina de planeación / Líder gerencia del PDI</v>
      </c>
      <c r="P94" s="324" t="str">
        <f>'01-Mapa de riesgo-UO'!AK95</f>
        <v>Cuatrimestral</v>
      </c>
      <c r="Q94" s="324" t="str">
        <f>'01-Mapa de riesgo-UO'!AO95</f>
        <v>Preventivo</v>
      </c>
      <c r="R94" s="453"/>
      <c r="S94" s="445" t="s">
        <v>931</v>
      </c>
      <c r="T94" s="445"/>
      <c r="U94" s="312">
        <f>'01-Mapa de riesgo-UO'!AV95</f>
        <v>0</v>
      </c>
      <c r="V94" s="312">
        <f>'01-Mapa de riesgo-UO'!AW95</f>
        <v>0</v>
      </c>
      <c r="W94" s="312">
        <f>'01-Mapa de riesgo-UO'!AY95</f>
        <v>0</v>
      </c>
      <c r="X94" s="322"/>
      <c r="Y94" s="322"/>
      <c r="Z94" s="322"/>
      <c r="AA94" s="322"/>
      <c r="AB94" s="447"/>
    </row>
    <row r="95" spans="1:33" ht="63.75" customHeight="1" x14ac:dyDescent="0.2">
      <c r="A95" s="464">
        <v>30</v>
      </c>
      <c r="B95" s="360" t="str">
        <f>'01-Mapa de riesgo-UO'!C96</f>
        <v>GESTIÓN_Y_SOSTENIBILIDAD_INSTITUCIONAL</v>
      </c>
      <c r="C95" s="360" t="str">
        <f>'01-Mapa de riesgo-UO'!E96</f>
        <v>VICERRECTORÍA_ADMINISTRATIVA_FINANCIERA_</v>
      </c>
      <c r="D95" s="455" t="str">
        <f>'01-Mapa de riesgo-UO'!I96</f>
        <v>Estratégico</v>
      </c>
      <c r="E95" s="462" t="str">
        <f>'01-Mapa de riesgo-UO'!J96</f>
        <v xml:space="preserve">Desfinanciación del presupuesto de la Universidad </v>
      </c>
      <c r="F95" s="455" t="str">
        <f>'01-Mapa de riesgo-UO'!K96</f>
        <v>Desfinanciación del presupuesto de la Universidad por la expedición de normas de entes internos (Consejo Superior, Consejo Académico) y externos (Gobierno y Congreso) que impactan directamente al presupuesto de gastos de la Universidad o por un menor recaudo que no permita garantizar los compromisos adquiridos</v>
      </c>
      <c r="G95" s="310" t="str">
        <f>'01-Mapa de riesgo-UO'!H96</f>
        <v>Aprobación de normas y leyes gubernamentales que le generan mayor obligación a la institución o cambios en el funcionamiento.</v>
      </c>
      <c r="H95" s="455" t="str">
        <f>'01-Mapa de riesgo-UO'!L96</f>
        <v>Modificaciones presupuestales (Reducciones, traslados y  aplazamientos) que permitan atender prioritariamente los gastos de funcionamiento y las normas de Ley.
Déficit presupuestal contituido por los compromisos legalmente adquiridos que han surtido todo el trámite presupuestal, pero no hay recursos disponibles para su pago con cargo al presupuesto del año en que se originaron.</v>
      </c>
      <c r="I95" s="434" t="str">
        <f>'01-Mapa de riesgo-UO'!AS96</f>
        <v>LEVE</v>
      </c>
      <c r="J95" s="455" t="str">
        <f>'01-Mapa de riesgo-UO'!AT96</f>
        <v xml:space="preserve">Equilibrio Financiero = Ingresos totales / Gastos Totales </v>
      </c>
      <c r="K95" s="450">
        <v>0.78</v>
      </c>
      <c r="L95" s="450" t="s">
        <v>933</v>
      </c>
      <c r="M95" s="311" t="str">
        <f>IF('01-Mapa de riesgo-UO'!R96="No existen", "No existe control para el riesgo",'01-Mapa de riesgo-UO'!V96)</f>
        <v>Monitoreo al recaudo de ingresos que soporte el presupuesto aprobado por el Consejo Superior</v>
      </c>
      <c r="N95" s="311">
        <f>'01-Mapa de riesgo-UO'!AA96</f>
        <v>0</v>
      </c>
      <c r="O95" s="311" t="str">
        <f>'01-Mapa de riesgo-UO'!AF96</f>
        <v>Líder de Gestión Contable</v>
      </c>
      <c r="P95" s="324" t="str">
        <f>'01-Mapa de riesgo-UO'!AK96</f>
        <v>Trimestral</v>
      </c>
      <c r="Q95" s="324" t="str">
        <f>'01-Mapa de riesgo-UO'!AO96</f>
        <v>Detectivo</v>
      </c>
      <c r="R95" s="453" t="str">
        <f>'01-Mapa de riesgo-UO'!AQ96</f>
        <v>ACEPTABLE</v>
      </c>
      <c r="S95" s="445" t="s">
        <v>934</v>
      </c>
      <c r="T95" s="445"/>
      <c r="U95" s="312" t="str">
        <f>'01-Mapa de riesgo-UO'!AV96</f>
        <v>ASUMIR</v>
      </c>
      <c r="V95" s="312">
        <f>'01-Mapa de riesgo-UO'!AW96</f>
        <v>0</v>
      </c>
      <c r="W95" s="312">
        <f>'01-Mapa de riesgo-UO'!AY96</f>
        <v>0</v>
      </c>
      <c r="X95" s="322"/>
      <c r="Y95" s="322"/>
      <c r="Z95" s="322"/>
      <c r="AA95" s="322"/>
      <c r="AB95" s="447" t="s">
        <v>845</v>
      </c>
    </row>
    <row r="96" spans="1:33" ht="63.75" customHeight="1" x14ac:dyDescent="0.2">
      <c r="A96" s="464"/>
      <c r="B96" s="360"/>
      <c r="C96" s="360"/>
      <c r="D96" s="455"/>
      <c r="E96" s="462"/>
      <c r="F96" s="455"/>
      <c r="G96" s="310" t="str">
        <f>'01-Mapa de riesgo-UO'!H97</f>
        <v xml:space="preserve">Directrices administrativas no soportadas en análisis financieros. </v>
      </c>
      <c r="H96" s="455"/>
      <c r="I96" s="434"/>
      <c r="J96" s="455"/>
      <c r="K96" s="450"/>
      <c r="L96" s="450"/>
      <c r="M96" s="311" t="str">
        <f>IF('01-Mapa de riesgo-UO'!R97="No existen", "No existe control para el riesgo",'01-Mapa de riesgo-UO'!V97)</f>
        <v>Monitoreo a la ejecución presupuestal de gastos aprobado por el Consejo Superior</v>
      </c>
      <c r="N96" s="311">
        <f>'01-Mapa de riesgo-UO'!AA97</f>
        <v>0</v>
      </c>
      <c r="O96" s="311" t="str">
        <f>'01-Mapa de riesgo-UO'!AF97</f>
        <v>Líder de Gestión de Presupuesto</v>
      </c>
      <c r="P96" s="324" t="str">
        <f>'01-Mapa de riesgo-UO'!AK97</f>
        <v>Trimestral</v>
      </c>
      <c r="Q96" s="324" t="str">
        <f>'01-Mapa de riesgo-UO'!AO97</f>
        <v>Detectivo</v>
      </c>
      <c r="R96" s="453"/>
      <c r="S96" s="445" t="s">
        <v>934</v>
      </c>
      <c r="T96" s="445"/>
      <c r="U96" s="312" t="str">
        <f>'01-Mapa de riesgo-UO'!AV97</f>
        <v>ASUMIR</v>
      </c>
      <c r="V96" s="312">
        <f>'01-Mapa de riesgo-UO'!AW97</f>
        <v>0</v>
      </c>
      <c r="W96" s="312">
        <f>'01-Mapa de riesgo-UO'!AY97</f>
        <v>0</v>
      </c>
      <c r="X96" s="322"/>
      <c r="Y96" s="322"/>
      <c r="Z96" s="322"/>
      <c r="AA96" s="322"/>
      <c r="AB96" s="447"/>
    </row>
    <row r="97" spans="1:28" ht="108" customHeight="1" x14ac:dyDescent="0.2">
      <c r="A97" s="464"/>
      <c r="B97" s="360"/>
      <c r="C97" s="360"/>
      <c r="D97" s="455"/>
      <c r="E97" s="462"/>
      <c r="F97" s="455"/>
      <c r="G97" s="310" t="str">
        <f>'01-Mapa de riesgo-UO'!H98</f>
        <v>Disminución en el recaudo de los recursos apropiados en el presupuesto de la Universidad aprobado por el Consejo Superior.</v>
      </c>
      <c r="H97" s="455"/>
      <c r="I97" s="434"/>
      <c r="J97" s="455"/>
      <c r="K97" s="450"/>
      <c r="L97" s="450"/>
      <c r="M97" s="311">
        <f>IF('01-Mapa de riesgo-UO'!R98="No existen", "No existe control para el riesgo",'01-Mapa de riesgo-UO'!V98)</f>
        <v>0</v>
      </c>
      <c r="N97" s="311">
        <f>'01-Mapa de riesgo-UO'!AA98</f>
        <v>0</v>
      </c>
      <c r="O97" s="311">
        <f>'01-Mapa de riesgo-UO'!AF98</f>
        <v>0</v>
      </c>
      <c r="P97" s="324">
        <f>'01-Mapa de riesgo-UO'!AK98</f>
        <v>0</v>
      </c>
      <c r="Q97" s="324">
        <f>'01-Mapa de riesgo-UO'!AO98</f>
        <v>0</v>
      </c>
      <c r="R97" s="453"/>
      <c r="S97" s="445"/>
      <c r="T97" s="445"/>
      <c r="U97" s="312">
        <f>'01-Mapa de riesgo-UO'!AV98</f>
        <v>0</v>
      </c>
      <c r="V97" s="312">
        <f>'01-Mapa de riesgo-UO'!AW98</f>
        <v>0</v>
      </c>
      <c r="W97" s="312">
        <f>'01-Mapa de riesgo-UO'!AY98</f>
        <v>0</v>
      </c>
      <c r="X97" s="322"/>
      <c r="Y97" s="322"/>
      <c r="Z97" s="322"/>
      <c r="AA97" s="322"/>
      <c r="AB97" s="447"/>
    </row>
    <row r="98" spans="1:28" ht="63.75" customHeight="1" x14ac:dyDescent="0.2">
      <c r="A98" s="464">
        <v>31</v>
      </c>
      <c r="B98" s="360" t="str">
        <f>'01-Mapa de riesgo-UO'!C99</f>
        <v>BIENESTAR_INSTITUCIONAL_CALIDAD_DE_VIDA_E_INCLUSIÓN_EN_CONTEXTOS_UNIVERSITARIOS</v>
      </c>
      <c r="C98" s="360" t="str">
        <f>'01-Mapa de riesgo-UO'!E99</f>
        <v>VICERRECTORÍA_DE_RESPONSABILIDAD_SOCIAL_BIENESTAR_UNIVERSITARIO_</v>
      </c>
      <c r="D98" s="455" t="str">
        <f>'01-Mapa de riesgo-UO'!I99</f>
        <v>Estratégico</v>
      </c>
      <c r="E98" s="462" t="str">
        <f>'01-Mapa de riesgo-UO'!J99</f>
        <v>Programas de bienestar institucional que no generan impacto en la calidad de vida e inclusión de la comunidad universitaria</v>
      </c>
      <c r="F98" s="455" t="str">
        <f>'01-Mapa de riesgo-UO'!K99</f>
        <v>Comunidad Universitaria,  sin impacto a traves de los programas, estrategias y gestiones internas y externas orientadas al Bienestar Institucional, calidad de vida e inclusión.</v>
      </c>
      <c r="G98" s="310" t="str">
        <f>'01-Mapa de riesgo-UO'!H99</f>
        <v>Desinformación y falta de interes de los usuarios en los programas y estrategias orientadas al Bienestar Institucional, la calidad de vida e inclusión en contextos universitarios.</v>
      </c>
      <c r="H98" s="455" t="str">
        <f>'01-Mapa de riesgo-UO'!L99</f>
        <v xml:space="preserve">Deserción estudiantil 
Falta de credibilidad en los procesos  de la Vicerrectoría de Responsabilidad Social y Bienestar Universitario
Disminución en el cumplimiento de los indicadores del PDI </v>
      </c>
      <c r="I98" s="434" t="str">
        <f>'01-Mapa de riesgo-UO'!AS99</f>
        <v>LEVE</v>
      </c>
      <c r="J98" s="455" t="str">
        <f>'01-Mapa de riesgo-UO'!AT99</f>
        <v>Calidad de vida en contextos universitarios:  p-z*(sqrt(p*(1-p)/n))*(sqrt((N-n)/(N-1)).
p:proporción de personas que superan el nivel mínimo de calidad de vida para la muestra calculada.
N:Tamaño de la población.
n:Tamaño de la muestra n.
z: nivel de confianza del 95%.</v>
      </c>
      <c r="K98" s="460">
        <v>64.930000000000007</v>
      </c>
      <c r="L98" s="450" t="s">
        <v>935</v>
      </c>
      <c r="M98" s="311" t="str">
        <f>IF('01-Mapa de riesgo-UO'!R99="No existen", "No existe control para el riesgo",'01-Mapa de riesgo-UO'!V99)</f>
        <v>Indicadores del PDI asociados a los procesos de Bienestar Institucional.</v>
      </c>
      <c r="N98" s="311" t="str">
        <f>'01-Mapa de riesgo-UO'!AA99</f>
        <v>SIGER</v>
      </c>
      <c r="O98" s="311" t="str">
        <f>'01-Mapa de riesgo-UO'!AF99</f>
        <v>Planta/ transitorio/contratista</v>
      </c>
      <c r="P98" s="324" t="str">
        <f>'01-Mapa de riesgo-UO'!AK99</f>
        <v>Bimestral</v>
      </c>
      <c r="Q98" s="324" t="str">
        <f>'01-Mapa de riesgo-UO'!AO99</f>
        <v>Detectivo</v>
      </c>
      <c r="R98" s="453" t="str">
        <f>'01-Mapa de riesgo-UO'!AQ99</f>
        <v>ACEPTABLE</v>
      </c>
      <c r="S98" s="445" t="s">
        <v>936</v>
      </c>
      <c r="T98" s="445"/>
      <c r="U98" s="312" t="str">
        <f>'01-Mapa de riesgo-UO'!AV99</f>
        <v>ASUMIR</v>
      </c>
      <c r="V98" s="312">
        <f>'01-Mapa de riesgo-UO'!AW99</f>
        <v>0</v>
      </c>
      <c r="W98" s="312">
        <f>'01-Mapa de riesgo-UO'!AY99</f>
        <v>0</v>
      </c>
      <c r="X98" s="322"/>
      <c r="Y98" s="322"/>
      <c r="Z98" s="322"/>
      <c r="AA98" s="322"/>
      <c r="AB98" s="447" t="s">
        <v>845</v>
      </c>
    </row>
    <row r="99" spans="1:28" ht="63.75" customHeight="1" x14ac:dyDescent="0.2">
      <c r="A99" s="464"/>
      <c r="B99" s="360"/>
      <c r="C99" s="360"/>
      <c r="D99" s="455"/>
      <c r="E99" s="462"/>
      <c r="F99" s="455"/>
      <c r="G99" s="310" t="str">
        <f>'01-Mapa de riesgo-UO'!H100</f>
        <v>Perdida de alianzas y convenios orientados al Bienestar, la calidad de vida e inclusión.</v>
      </c>
      <c r="H99" s="455"/>
      <c r="I99" s="434"/>
      <c r="J99" s="455"/>
      <c r="K99" s="460"/>
      <c r="L99" s="450"/>
      <c r="M99" s="311" t="str">
        <f>IF('01-Mapa de riesgo-UO'!R100="No existen", "No existe control para el riesgo",'01-Mapa de riesgo-UO'!V100)</f>
        <v>Formalización de alianzas y convenios alrededor de  bienestar, calida de vida e inclusión.</v>
      </c>
      <c r="N99" s="311" t="str">
        <f>'01-Mapa de riesgo-UO'!AA100</f>
        <v>SIGER</v>
      </c>
      <c r="O99" s="311" t="str">
        <f>'01-Mapa de riesgo-UO'!AF100</f>
        <v>Contratista
Contrato 5276</v>
      </c>
      <c r="P99" s="324" t="str">
        <f>'01-Mapa de riesgo-UO'!AK100</f>
        <v>Bimestral</v>
      </c>
      <c r="Q99" s="324" t="str">
        <f>'01-Mapa de riesgo-UO'!AO100</f>
        <v>Detectivo</v>
      </c>
      <c r="R99" s="453"/>
      <c r="S99" s="445" t="s">
        <v>937</v>
      </c>
      <c r="T99" s="445"/>
      <c r="U99" s="312" t="str">
        <f>'01-Mapa de riesgo-UO'!AV100</f>
        <v>ASUMIR</v>
      </c>
      <c r="V99" s="312">
        <f>'01-Mapa de riesgo-UO'!AW100</f>
        <v>0</v>
      </c>
      <c r="W99" s="312">
        <f>'01-Mapa de riesgo-UO'!AY100</f>
        <v>0</v>
      </c>
      <c r="X99" s="322"/>
      <c r="Y99" s="322"/>
      <c r="Z99" s="322"/>
      <c r="AA99" s="322"/>
      <c r="AB99" s="447"/>
    </row>
    <row r="100" spans="1:28" ht="63.75" customHeight="1" thickBot="1" x14ac:dyDescent="0.25">
      <c r="A100" s="465"/>
      <c r="B100" s="361"/>
      <c r="C100" s="361"/>
      <c r="D100" s="456"/>
      <c r="E100" s="463"/>
      <c r="F100" s="456"/>
      <c r="G100" s="314" t="str">
        <f>'01-Mapa de riesgo-UO'!H101</f>
        <v>Las estrategias de acompañamiento bienestar, calidad de vida e inclusión no dan respuesta a las condiciones en las que llegan los estudiantes a la universidad.</v>
      </c>
      <c r="H100" s="456"/>
      <c r="I100" s="435"/>
      <c r="J100" s="456"/>
      <c r="K100" s="461"/>
      <c r="L100" s="452"/>
      <c r="M100" s="315" t="str">
        <f>IF('01-Mapa de riesgo-UO'!R101="No existen", "No existe control para el riesgo",'01-Mapa de riesgo-UO'!V101)</f>
        <v>Plan estrategico de inclusión: numero de estrategias, procedimientos o gestiones enfocadas a la igualdad de oportunidades, garantia de derechos</v>
      </c>
      <c r="N100" s="315" t="str">
        <f>'01-Mapa de riesgo-UO'!AA101</f>
        <v>SIGER</v>
      </c>
      <c r="O100" s="315" t="str">
        <f>'01-Mapa de riesgo-UO'!AF101</f>
        <v>Planta/ transitorio/contratista</v>
      </c>
      <c r="P100" s="325" t="str">
        <f>'01-Mapa de riesgo-UO'!AK101</f>
        <v>Cuatrimestral</v>
      </c>
      <c r="Q100" s="325" t="str">
        <f>'01-Mapa de riesgo-UO'!AO101</f>
        <v>Detectivo</v>
      </c>
      <c r="R100" s="454"/>
      <c r="S100" s="446" t="s">
        <v>938</v>
      </c>
      <c r="T100" s="446"/>
      <c r="U100" s="316" t="str">
        <f>'01-Mapa de riesgo-UO'!AV101</f>
        <v>ASUMIR</v>
      </c>
      <c r="V100" s="316">
        <f>'01-Mapa de riesgo-UO'!AW101</f>
        <v>0</v>
      </c>
      <c r="W100" s="316">
        <f>'01-Mapa de riesgo-UO'!AY101</f>
        <v>0</v>
      </c>
      <c r="X100" s="323"/>
      <c r="Y100" s="323"/>
      <c r="Z100" s="323"/>
      <c r="AA100" s="323"/>
      <c r="AB100" s="448"/>
    </row>
    <row r="101" spans="1:28" x14ac:dyDescent="0.2">
      <c r="A101" s="20"/>
      <c r="B101" s="20"/>
      <c r="C101" s="20"/>
      <c r="D101" s="21"/>
      <c r="E101" s="342"/>
      <c r="F101" s="21"/>
      <c r="G101" s="21"/>
      <c r="H101" s="21"/>
      <c r="I101" s="21"/>
      <c r="J101" s="20"/>
      <c r="K101" s="20"/>
      <c r="L101" s="20"/>
      <c r="M101" s="20"/>
      <c r="N101" s="20"/>
      <c r="O101" s="20"/>
      <c r="P101" s="20"/>
      <c r="Q101" s="20"/>
      <c r="R101" s="20"/>
      <c r="S101" s="20"/>
      <c r="T101" s="20"/>
      <c r="U101" s="20"/>
      <c r="V101" s="20"/>
      <c r="W101" s="20"/>
      <c r="X101" s="20"/>
      <c r="Y101" s="20"/>
      <c r="Z101" s="20"/>
      <c r="AA101" s="20"/>
      <c r="AB101" s="20"/>
    </row>
    <row r="102" spans="1:28" x14ac:dyDescent="0.2">
      <c r="A102" s="20"/>
      <c r="B102" s="20"/>
      <c r="C102" s="20"/>
      <c r="D102" s="21"/>
      <c r="E102" s="342"/>
      <c r="F102" s="21"/>
      <c r="G102" s="21"/>
      <c r="H102" s="21"/>
      <c r="I102" s="21"/>
      <c r="J102" s="20"/>
      <c r="K102" s="20"/>
      <c r="L102" s="20"/>
      <c r="M102" s="20"/>
      <c r="N102" s="20"/>
      <c r="O102" s="20"/>
      <c r="P102" s="20"/>
      <c r="Q102" s="20"/>
      <c r="R102" s="20"/>
      <c r="S102" s="20"/>
      <c r="T102" s="20"/>
      <c r="U102" s="20"/>
      <c r="V102" s="20"/>
      <c r="W102" s="20"/>
      <c r="X102" s="20"/>
      <c r="Y102" s="20"/>
      <c r="Z102" s="20"/>
      <c r="AA102" s="20"/>
      <c r="AB102" s="20"/>
    </row>
    <row r="103" spans="1:28" x14ac:dyDescent="0.2">
      <c r="A103" s="20"/>
      <c r="B103" s="20"/>
      <c r="C103" s="20"/>
      <c r="D103" s="21"/>
      <c r="E103" s="342"/>
      <c r="F103" s="21"/>
      <c r="G103" s="21"/>
      <c r="H103" s="21"/>
      <c r="I103" s="21"/>
      <c r="J103" s="20"/>
      <c r="K103" s="20"/>
      <c r="L103" s="20"/>
      <c r="M103" s="20"/>
      <c r="N103" s="20"/>
      <c r="O103" s="20"/>
      <c r="P103" s="20"/>
      <c r="Q103" s="20"/>
      <c r="R103" s="20"/>
      <c r="S103" s="20"/>
      <c r="T103" s="20"/>
      <c r="U103" s="20"/>
      <c r="V103" s="20"/>
      <c r="W103" s="20"/>
      <c r="X103" s="20"/>
      <c r="Y103" s="20"/>
      <c r="Z103" s="20"/>
      <c r="AA103" s="20"/>
      <c r="AB103" s="20"/>
    </row>
    <row r="104" spans="1:28" x14ac:dyDescent="0.2">
      <c r="A104" s="20"/>
      <c r="B104" s="20"/>
      <c r="C104" s="20"/>
      <c r="D104" s="21"/>
      <c r="E104" s="342"/>
      <c r="F104" s="21"/>
      <c r="G104" s="21"/>
      <c r="H104" s="21"/>
      <c r="I104" s="21"/>
      <c r="J104" s="20"/>
      <c r="K104" s="20"/>
      <c r="L104" s="20"/>
      <c r="M104" s="20"/>
      <c r="N104" s="20"/>
      <c r="O104" s="20"/>
      <c r="P104" s="20"/>
      <c r="Q104" s="20"/>
      <c r="R104" s="20"/>
      <c r="S104" s="20"/>
      <c r="T104" s="20"/>
      <c r="U104" s="20"/>
      <c r="V104" s="20"/>
      <c r="W104" s="20"/>
      <c r="X104" s="20"/>
      <c r="Y104" s="20"/>
      <c r="Z104" s="20"/>
      <c r="AA104" s="20"/>
      <c r="AB104" s="20"/>
    </row>
    <row r="105" spans="1:28" x14ac:dyDescent="0.2">
      <c r="A105" s="20"/>
      <c r="B105" s="20"/>
      <c r="C105" s="20"/>
      <c r="D105" s="21"/>
      <c r="E105" s="342"/>
      <c r="F105" s="21"/>
      <c r="G105" s="21"/>
      <c r="H105" s="21"/>
      <c r="I105" s="21"/>
      <c r="J105" s="20"/>
      <c r="K105" s="20"/>
      <c r="L105" s="20"/>
      <c r="M105" s="20"/>
      <c r="N105" s="20"/>
      <c r="O105" s="20"/>
      <c r="P105" s="20"/>
      <c r="Q105" s="20"/>
      <c r="R105" s="20"/>
      <c r="S105" s="20"/>
      <c r="T105" s="20"/>
      <c r="U105" s="20"/>
      <c r="V105" s="20"/>
      <c r="W105" s="20"/>
      <c r="X105" s="20"/>
      <c r="Y105" s="20"/>
      <c r="Z105" s="20"/>
      <c r="AA105" s="20"/>
      <c r="AB105" s="20"/>
    </row>
    <row r="106" spans="1:28" x14ac:dyDescent="0.2">
      <c r="A106" s="20"/>
      <c r="B106" s="20"/>
      <c r="C106" s="20"/>
      <c r="D106" s="21"/>
      <c r="E106" s="342"/>
      <c r="F106" s="21"/>
      <c r="G106" s="21"/>
      <c r="H106" s="21"/>
      <c r="I106" s="21"/>
      <c r="J106" s="20"/>
      <c r="K106" s="20"/>
      <c r="L106" s="20"/>
      <c r="M106" s="20"/>
      <c r="N106" s="20"/>
      <c r="O106" s="20"/>
      <c r="P106" s="20"/>
      <c r="Q106" s="20"/>
      <c r="R106" s="20"/>
      <c r="S106" s="20"/>
      <c r="T106" s="20"/>
      <c r="U106" s="20"/>
      <c r="V106" s="20"/>
      <c r="W106" s="20"/>
      <c r="X106" s="20"/>
      <c r="Y106" s="20"/>
      <c r="Z106" s="20"/>
      <c r="AA106" s="20"/>
      <c r="AB106" s="20"/>
    </row>
    <row r="107" spans="1:28" x14ac:dyDescent="0.2">
      <c r="A107" s="20"/>
      <c r="B107" s="20"/>
      <c r="C107" s="20"/>
      <c r="D107" s="21"/>
      <c r="E107" s="342"/>
      <c r="F107" s="21"/>
      <c r="G107" s="21"/>
      <c r="H107" s="21"/>
      <c r="I107" s="21"/>
      <c r="J107" s="20"/>
      <c r="K107" s="20"/>
      <c r="L107" s="20"/>
      <c r="M107" s="20"/>
      <c r="N107" s="20"/>
      <c r="O107" s="20"/>
      <c r="P107" s="20"/>
      <c r="Q107" s="20"/>
      <c r="R107" s="20"/>
      <c r="S107" s="20"/>
      <c r="T107" s="20"/>
      <c r="U107" s="20"/>
      <c r="V107" s="20"/>
      <c r="W107" s="20"/>
      <c r="X107" s="20"/>
      <c r="Y107" s="20"/>
      <c r="Z107" s="20"/>
      <c r="AA107" s="20"/>
      <c r="AB107" s="20"/>
    </row>
    <row r="108" spans="1:28" x14ac:dyDescent="0.2">
      <c r="A108" s="20"/>
      <c r="B108" s="20"/>
      <c r="C108" s="20"/>
      <c r="D108" s="21"/>
      <c r="E108" s="342"/>
      <c r="F108" s="21"/>
      <c r="G108" s="21"/>
      <c r="H108" s="21"/>
      <c r="I108" s="21"/>
      <c r="J108" s="20"/>
      <c r="K108" s="20"/>
      <c r="L108" s="20"/>
      <c r="M108" s="20"/>
      <c r="N108" s="20"/>
      <c r="O108" s="20"/>
      <c r="P108" s="20"/>
      <c r="Q108" s="20"/>
      <c r="R108" s="20"/>
      <c r="S108" s="20"/>
      <c r="T108" s="20"/>
      <c r="U108" s="20"/>
      <c r="V108" s="20"/>
      <c r="W108" s="20"/>
      <c r="X108" s="20"/>
      <c r="Y108" s="20"/>
      <c r="Z108" s="20"/>
      <c r="AA108" s="20"/>
      <c r="AB108" s="20"/>
    </row>
    <row r="109" spans="1:28" x14ac:dyDescent="0.2">
      <c r="A109" s="20"/>
      <c r="B109" s="20"/>
      <c r="C109" s="20"/>
      <c r="D109" s="21"/>
      <c r="E109" s="342"/>
      <c r="F109" s="21"/>
      <c r="G109" s="21"/>
      <c r="H109" s="21"/>
      <c r="I109" s="21"/>
      <c r="J109" s="20"/>
      <c r="K109" s="20"/>
      <c r="L109" s="20"/>
      <c r="M109" s="20"/>
      <c r="N109" s="20"/>
      <c r="O109" s="20"/>
      <c r="P109" s="20"/>
      <c r="Q109" s="20"/>
      <c r="R109" s="20"/>
      <c r="S109" s="20"/>
      <c r="T109" s="20"/>
      <c r="U109" s="20"/>
      <c r="V109" s="20"/>
      <c r="W109" s="20"/>
      <c r="X109" s="20"/>
      <c r="Y109" s="20"/>
      <c r="Z109" s="20"/>
      <c r="AA109" s="20"/>
      <c r="AB109" s="20"/>
    </row>
    <row r="110" spans="1:28" x14ac:dyDescent="0.2">
      <c r="A110" s="20"/>
      <c r="B110" s="20"/>
      <c r="C110" s="20"/>
      <c r="D110" s="21"/>
      <c r="E110" s="342"/>
      <c r="F110" s="21"/>
      <c r="G110" s="21"/>
      <c r="H110" s="21"/>
      <c r="I110" s="21"/>
      <c r="J110" s="20"/>
      <c r="K110" s="20"/>
      <c r="L110" s="20"/>
      <c r="M110" s="20"/>
      <c r="N110" s="20"/>
      <c r="O110" s="20"/>
      <c r="P110" s="20"/>
      <c r="Q110" s="20"/>
      <c r="R110" s="20"/>
      <c r="S110" s="20"/>
      <c r="T110" s="20"/>
      <c r="U110" s="20"/>
      <c r="V110" s="20"/>
      <c r="W110" s="20"/>
      <c r="X110" s="20"/>
      <c r="Y110" s="20"/>
      <c r="Z110" s="20"/>
      <c r="AA110" s="20"/>
      <c r="AB110" s="20"/>
    </row>
    <row r="111" spans="1:28" x14ac:dyDescent="0.2">
      <c r="A111" s="20"/>
      <c r="B111" s="20"/>
      <c r="C111" s="20"/>
      <c r="D111" s="21"/>
      <c r="E111" s="342"/>
      <c r="F111" s="21"/>
      <c r="G111" s="21"/>
      <c r="H111" s="21"/>
      <c r="I111" s="21"/>
      <c r="J111" s="20"/>
      <c r="K111" s="20"/>
      <c r="L111" s="20"/>
      <c r="M111" s="20"/>
      <c r="N111" s="20"/>
      <c r="O111" s="20"/>
      <c r="P111" s="20"/>
      <c r="Q111" s="20"/>
      <c r="R111" s="20"/>
      <c r="S111" s="20"/>
      <c r="T111" s="20"/>
      <c r="U111" s="20"/>
      <c r="V111" s="20"/>
      <c r="W111" s="20"/>
      <c r="X111" s="20"/>
      <c r="Y111" s="20"/>
      <c r="Z111" s="20"/>
      <c r="AA111" s="20"/>
      <c r="AB111" s="20"/>
    </row>
    <row r="112" spans="1:28" x14ac:dyDescent="0.2">
      <c r="F112" s="21"/>
      <c r="G112" s="21"/>
      <c r="H112" s="21"/>
      <c r="I112" s="21"/>
    </row>
    <row r="113" spans="6:9" x14ac:dyDescent="0.2">
      <c r="F113" s="21"/>
      <c r="G113" s="21"/>
      <c r="H113" s="21"/>
      <c r="I113" s="21"/>
    </row>
    <row r="114" spans="6:9" x14ac:dyDescent="0.2">
      <c r="F114" s="21"/>
      <c r="G114" s="21"/>
      <c r="H114" s="21"/>
      <c r="I114" s="21"/>
    </row>
    <row r="115" spans="6:9" x14ac:dyDescent="0.2">
      <c r="F115" s="21"/>
      <c r="G115" s="21"/>
      <c r="H115" s="21"/>
      <c r="I115" s="21"/>
    </row>
    <row r="116" spans="6:9" x14ac:dyDescent="0.2">
      <c r="F116" s="21"/>
      <c r="G116" s="21"/>
      <c r="H116" s="21"/>
      <c r="I116" s="21"/>
    </row>
    <row r="117" spans="6:9" x14ac:dyDescent="0.2">
      <c r="F117" s="21"/>
      <c r="G117" s="21"/>
      <c r="H117" s="21"/>
      <c r="I117" s="21"/>
    </row>
    <row r="1048448" spans="22:25" ht="24" x14ac:dyDescent="0.2">
      <c r="V1048448" s="3" t="s">
        <v>282</v>
      </c>
      <c r="W1048448" s="3" t="s">
        <v>283</v>
      </c>
      <c r="X1048448" s="3" t="s">
        <v>274</v>
      </c>
      <c r="Y1048448" s="3" t="s">
        <v>275</v>
      </c>
    </row>
    <row r="1048449" spans="7:26" ht="36" x14ac:dyDescent="0.2">
      <c r="V1048449" s="3" t="s">
        <v>283</v>
      </c>
      <c r="W1048449" s="3" t="s">
        <v>284</v>
      </c>
      <c r="X1048449" s="3" t="s">
        <v>280</v>
      </c>
      <c r="Y1048449" s="3" t="s">
        <v>285</v>
      </c>
    </row>
    <row r="1048450" spans="7:26" ht="24" x14ac:dyDescent="0.2">
      <c r="V1048450" s="3" t="s">
        <v>274</v>
      </c>
      <c r="W1048450" s="3" t="s">
        <v>286</v>
      </c>
    </row>
    <row r="1048451" spans="7:26" x14ac:dyDescent="0.2">
      <c r="V1048451" s="3" t="s">
        <v>275</v>
      </c>
    </row>
    <row r="1048457" spans="7:26" x14ac:dyDescent="0.2">
      <c r="V1048457" s="3" t="s">
        <v>84</v>
      </c>
      <c r="W1048457" s="3" t="s">
        <v>87</v>
      </c>
      <c r="X1048457" s="3" t="s">
        <v>85</v>
      </c>
      <c r="Y1048457" s="3" t="s">
        <v>88</v>
      </c>
      <c r="Z1048457" s="3" t="s">
        <v>86</v>
      </c>
    </row>
    <row r="1048458" spans="7:26" ht="24" x14ac:dyDescent="0.2">
      <c r="W1048458" s="3" t="s">
        <v>283</v>
      </c>
      <c r="X1048458" s="3" t="s">
        <v>283</v>
      </c>
      <c r="Y1048458" s="3" t="s">
        <v>283</v>
      </c>
      <c r="Z1048458" s="3" t="s">
        <v>283</v>
      </c>
    </row>
    <row r="1048459" spans="7:26" ht="24" x14ac:dyDescent="0.2">
      <c r="W1048459" s="3" t="s">
        <v>274</v>
      </c>
      <c r="X1048459" s="3" t="s">
        <v>274</v>
      </c>
      <c r="Y1048459" s="3" t="s">
        <v>274</v>
      </c>
      <c r="Z1048459" s="3" t="s">
        <v>274</v>
      </c>
    </row>
    <row r="1048460" spans="7:26" x14ac:dyDescent="0.2">
      <c r="W1048460" s="3" t="s">
        <v>275</v>
      </c>
      <c r="X1048460" s="3" t="s">
        <v>275</v>
      </c>
      <c r="Y1048460" s="3" t="s">
        <v>275</v>
      </c>
      <c r="Z1048460" s="3" t="s">
        <v>275</v>
      </c>
    </row>
    <row r="1048462" spans="7:26" x14ac:dyDescent="0.2">
      <c r="G1048462" s="4" t="s">
        <v>83</v>
      </c>
      <c r="H1048462" s="4" t="s">
        <v>82</v>
      </c>
      <c r="I1048462" s="4" t="s">
        <v>81</v>
      </c>
    </row>
    <row r="1048463" spans="7:26" x14ac:dyDescent="0.2">
      <c r="G1048463" s="4" t="s">
        <v>267</v>
      </c>
      <c r="H1048463" s="4" t="s">
        <v>267</v>
      </c>
      <c r="I1048463" s="4" t="s">
        <v>269</v>
      </c>
    </row>
    <row r="1048464" spans="7:26" x14ac:dyDescent="0.2">
      <c r="H1048464" s="4" t="s">
        <v>268</v>
      </c>
      <c r="I1048464" s="4" t="s">
        <v>270</v>
      </c>
    </row>
  </sheetData>
  <sheetProtection formatRows="0" insertRows="0" deleteRows="0" selectLockedCells="1"/>
  <autoFilter ref="A7:AG100">
    <filterColumn colId="18" showButton="0"/>
    <filterColumn colId="23" showButton="0"/>
    <filterColumn colId="25" showButton="0"/>
  </autoFilter>
  <dataConsolidate/>
  <mergeCells count="506">
    <mergeCell ref="AC12:AC13"/>
    <mergeCell ref="S7:T7"/>
    <mergeCell ref="S8:T8"/>
    <mergeCell ref="S9:T9"/>
    <mergeCell ref="S10:T10"/>
    <mergeCell ref="S11:T11"/>
    <mergeCell ref="S12:T12"/>
    <mergeCell ref="S13:T13"/>
    <mergeCell ref="I6:I7"/>
    <mergeCell ref="AB6:AB7"/>
    <mergeCell ref="J6:L6"/>
    <mergeCell ref="M6:T6"/>
    <mergeCell ref="X7:Y7"/>
    <mergeCell ref="K11:K13"/>
    <mergeCell ref="L11:L13"/>
    <mergeCell ref="I11:I13"/>
    <mergeCell ref="J11:J13"/>
    <mergeCell ref="R8:R10"/>
    <mergeCell ref="R11:R13"/>
    <mergeCell ref="Z7:AA7"/>
    <mergeCell ref="J9:J10"/>
    <mergeCell ref="K9:K10"/>
    <mergeCell ref="L9:L10"/>
    <mergeCell ref="AB9:AB10"/>
    <mergeCell ref="B17:B19"/>
    <mergeCell ref="A11:A13"/>
    <mergeCell ref="D11:D13"/>
    <mergeCell ref="E11:E13"/>
    <mergeCell ref="F17:F19"/>
    <mergeCell ref="H17:H19"/>
    <mergeCell ref="A17:A19"/>
    <mergeCell ref="D17:D19"/>
    <mergeCell ref="A14:A16"/>
    <mergeCell ref="D14:D16"/>
    <mergeCell ref="E14:E16"/>
    <mergeCell ref="F14:F16"/>
    <mergeCell ref="H14:H16"/>
    <mergeCell ref="E17:E19"/>
    <mergeCell ref="F11:F13"/>
    <mergeCell ref="A23:A25"/>
    <mergeCell ref="B23:B25"/>
    <mergeCell ref="D23:D25"/>
    <mergeCell ref="E23:E25"/>
    <mergeCell ref="F23:F25"/>
    <mergeCell ref="H23:H25"/>
    <mergeCell ref="A26:A28"/>
    <mergeCell ref="B26:B28"/>
    <mergeCell ref="A20:A22"/>
    <mergeCell ref="D20:D22"/>
    <mergeCell ref="E20:E22"/>
    <mergeCell ref="F20:F22"/>
    <mergeCell ref="H20:H22"/>
    <mergeCell ref="B20:B22"/>
    <mergeCell ref="AB26:AB28"/>
    <mergeCell ref="D26:D28"/>
    <mergeCell ref="E26:E28"/>
    <mergeCell ref="F26:F28"/>
    <mergeCell ref="H26:H28"/>
    <mergeCell ref="K26:K28"/>
    <mergeCell ref="L26:L28"/>
    <mergeCell ref="S26:T26"/>
    <mergeCell ref="S27:T27"/>
    <mergeCell ref="I26:I28"/>
    <mergeCell ref="J26:J28"/>
    <mergeCell ref="S28:T28"/>
    <mergeCell ref="I23:I25"/>
    <mergeCell ref="J23:J25"/>
    <mergeCell ref="K23:K25"/>
    <mergeCell ref="L23:L25"/>
    <mergeCell ref="S20:T20"/>
    <mergeCell ref="S14:T14"/>
    <mergeCell ref="S15:T15"/>
    <mergeCell ref="S16:T16"/>
    <mergeCell ref="AB20:AB22"/>
    <mergeCell ref="S21:T21"/>
    <mergeCell ref="S22:T22"/>
    <mergeCell ref="AB17:AB19"/>
    <mergeCell ref="I20:I22"/>
    <mergeCell ref="L17:L19"/>
    <mergeCell ref="J17:J19"/>
    <mergeCell ref="S23:T23"/>
    <mergeCell ref="AB23:AB25"/>
    <mergeCell ref="S24:T24"/>
    <mergeCell ref="S25:T25"/>
    <mergeCell ref="S17:T17"/>
    <mergeCell ref="S18:T18"/>
    <mergeCell ref="S19:T19"/>
    <mergeCell ref="D29:D31"/>
    <mergeCell ref="E29:E31"/>
    <mergeCell ref="F29:F31"/>
    <mergeCell ref="H29:H31"/>
    <mergeCell ref="I29:I31"/>
    <mergeCell ref="J29:J31"/>
    <mergeCell ref="K29:K31"/>
    <mergeCell ref="AB29:AB31"/>
    <mergeCell ref="S30:T30"/>
    <mergeCell ref="S31:T31"/>
    <mergeCell ref="L29:L31"/>
    <mergeCell ref="S29:T29"/>
    <mergeCell ref="J20:J22"/>
    <mergeCell ref="K20:K22"/>
    <mergeCell ref="L20:L22"/>
    <mergeCell ref="K17:K19"/>
    <mergeCell ref="D2:Z2"/>
    <mergeCell ref="D3:Z3"/>
    <mergeCell ref="D4:Z4"/>
    <mergeCell ref="U6:AA6"/>
    <mergeCell ref="A5:AB5"/>
    <mergeCell ref="A6:A7"/>
    <mergeCell ref="AB11:AB13"/>
    <mergeCell ref="H8:H10"/>
    <mergeCell ref="H11:H13"/>
    <mergeCell ref="A8:A10"/>
    <mergeCell ref="D8:D10"/>
    <mergeCell ref="E8:E10"/>
    <mergeCell ref="F8:F10"/>
    <mergeCell ref="B8:B10"/>
    <mergeCell ref="B11:B13"/>
    <mergeCell ref="I8:I10"/>
    <mergeCell ref="D6:H6"/>
    <mergeCell ref="C9:C10"/>
    <mergeCell ref="I17:I19"/>
    <mergeCell ref="I14:I16"/>
    <mergeCell ref="D35:D37"/>
    <mergeCell ref="E35:E37"/>
    <mergeCell ref="F35:F37"/>
    <mergeCell ref="H35:H37"/>
    <mergeCell ref="I35:I37"/>
    <mergeCell ref="J35:J37"/>
    <mergeCell ref="K35:K37"/>
    <mergeCell ref="C35:C37"/>
    <mergeCell ref="A32:A34"/>
    <mergeCell ref="B32:B34"/>
    <mergeCell ref="D32:D34"/>
    <mergeCell ref="E32:E34"/>
    <mergeCell ref="F32:F34"/>
    <mergeCell ref="H32:H34"/>
    <mergeCell ref="I32:I34"/>
    <mergeCell ref="J32:J34"/>
    <mergeCell ref="K32:K34"/>
    <mergeCell ref="C32:C34"/>
    <mergeCell ref="L32:L34"/>
    <mergeCell ref="S32:T32"/>
    <mergeCell ref="AB32:AB34"/>
    <mergeCell ref="S33:T33"/>
    <mergeCell ref="S34:T34"/>
    <mergeCell ref="L38:L40"/>
    <mergeCell ref="S38:T38"/>
    <mergeCell ref="AB38:AB40"/>
    <mergeCell ref="S39:T39"/>
    <mergeCell ref="S40:T40"/>
    <mergeCell ref="L35:L37"/>
    <mergeCell ref="S36:T36"/>
    <mergeCell ref="S37:T37"/>
    <mergeCell ref="S35:T35"/>
    <mergeCell ref="AB35:AB37"/>
    <mergeCell ref="D41:D43"/>
    <mergeCell ref="E41:E43"/>
    <mergeCell ref="F41:F43"/>
    <mergeCell ref="H41:H43"/>
    <mergeCell ref="I41:I43"/>
    <mergeCell ref="J41:J43"/>
    <mergeCell ref="K41:K43"/>
    <mergeCell ref="C41:C43"/>
    <mergeCell ref="A38:A40"/>
    <mergeCell ref="B38:B40"/>
    <mergeCell ref="D38:D40"/>
    <mergeCell ref="E38:E40"/>
    <mergeCell ref="F38:F40"/>
    <mergeCell ref="H38:H40"/>
    <mergeCell ref="I38:I40"/>
    <mergeCell ref="J38:J40"/>
    <mergeCell ref="K38:K40"/>
    <mergeCell ref="C38:C40"/>
    <mergeCell ref="K44:K46"/>
    <mergeCell ref="R47:R49"/>
    <mergeCell ref="C44:C46"/>
    <mergeCell ref="C47:C49"/>
    <mergeCell ref="I47:I49"/>
    <mergeCell ref="J47:J49"/>
    <mergeCell ref="K47:K49"/>
    <mergeCell ref="L47:L49"/>
    <mergeCell ref="D47:D49"/>
    <mergeCell ref="E47:E49"/>
    <mergeCell ref="F47:F49"/>
    <mergeCell ref="C50:C52"/>
    <mergeCell ref="C53:C55"/>
    <mergeCell ref="AB47:AB49"/>
    <mergeCell ref="S41:T41"/>
    <mergeCell ref="AB41:AB43"/>
    <mergeCell ref="S42:T42"/>
    <mergeCell ref="S43:T43"/>
    <mergeCell ref="L44:L46"/>
    <mergeCell ref="S44:T44"/>
    <mergeCell ref="AB44:AB46"/>
    <mergeCell ref="S45:T45"/>
    <mergeCell ref="S46:T46"/>
    <mergeCell ref="R41:R43"/>
    <mergeCell ref="R44:R46"/>
    <mergeCell ref="S48:T48"/>
    <mergeCell ref="S49:T49"/>
    <mergeCell ref="S47:T47"/>
    <mergeCell ref="L41:L43"/>
    <mergeCell ref="D44:D46"/>
    <mergeCell ref="E44:E46"/>
    <mergeCell ref="F44:F46"/>
    <mergeCell ref="H44:H46"/>
    <mergeCell ref="I44:I46"/>
    <mergeCell ref="J44:J46"/>
    <mergeCell ref="D50:D52"/>
    <mergeCell ref="E50:E52"/>
    <mergeCell ref="F50:F52"/>
    <mergeCell ref="H50:H52"/>
    <mergeCell ref="H47:H49"/>
    <mergeCell ref="D53:D55"/>
    <mergeCell ref="E53:E55"/>
    <mergeCell ref="F53:F55"/>
    <mergeCell ref="H53:H55"/>
    <mergeCell ref="I53:I55"/>
    <mergeCell ref="J53:J55"/>
    <mergeCell ref="K53:K55"/>
    <mergeCell ref="S50:T50"/>
    <mergeCell ref="AB50:AB52"/>
    <mergeCell ref="S51:T51"/>
    <mergeCell ref="S52:T52"/>
    <mergeCell ref="I50:I52"/>
    <mergeCell ref="J50:J52"/>
    <mergeCell ref="K50:K52"/>
    <mergeCell ref="S53:T53"/>
    <mergeCell ref="AB53:AB55"/>
    <mergeCell ref="S54:T54"/>
    <mergeCell ref="S55:T55"/>
    <mergeCell ref="R50:R52"/>
    <mergeCell ref="R53:R55"/>
    <mergeCell ref="L53:L55"/>
    <mergeCell ref="L50:L52"/>
    <mergeCell ref="S56:T56"/>
    <mergeCell ref="S57:T57"/>
    <mergeCell ref="S58:T58"/>
    <mergeCell ref="AB57:AB58"/>
    <mergeCell ref="AB59:AB61"/>
    <mergeCell ref="S60:T60"/>
    <mergeCell ref="S61:T61"/>
    <mergeCell ref="S59:T59"/>
    <mergeCell ref="S62:T62"/>
    <mergeCell ref="AB62:AB64"/>
    <mergeCell ref="S63:T63"/>
    <mergeCell ref="S64:T64"/>
    <mergeCell ref="D59:D61"/>
    <mergeCell ref="E59:E61"/>
    <mergeCell ref="F59:F61"/>
    <mergeCell ref="A62:A64"/>
    <mergeCell ref="B62:B64"/>
    <mergeCell ref="D62:D64"/>
    <mergeCell ref="E62:E64"/>
    <mergeCell ref="F62:F64"/>
    <mergeCell ref="C59:C61"/>
    <mergeCell ref="C62:C64"/>
    <mergeCell ref="H62:H64"/>
    <mergeCell ref="I62:I64"/>
    <mergeCell ref="J62:J64"/>
    <mergeCell ref="K62:K64"/>
    <mergeCell ref="H59:H61"/>
    <mergeCell ref="I59:I61"/>
    <mergeCell ref="J59:J61"/>
    <mergeCell ref="K59:K61"/>
    <mergeCell ref="L59:L61"/>
    <mergeCell ref="L62:L64"/>
    <mergeCell ref="AB71:AB73"/>
    <mergeCell ref="S72:T72"/>
    <mergeCell ref="S73:T73"/>
    <mergeCell ref="A68:A70"/>
    <mergeCell ref="B68:B70"/>
    <mergeCell ref="D68:D70"/>
    <mergeCell ref="E68:E70"/>
    <mergeCell ref="F68:F70"/>
    <mergeCell ref="H68:H70"/>
    <mergeCell ref="I68:I70"/>
    <mergeCell ref="J68:J70"/>
    <mergeCell ref="K68:K70"/>
    <mergeCell ref="A71:A73"/>
    <mergeCell ref="B71:B73"/>
    <mergeCell ref="D71:D73"/>
    <mergeCell ref="E71:E73"/>
    <mergeCell ref="F71:F73"/>
    <mergeCell ref="H71:H73"/>
    <mergeCell ref="I71:I73"/>
    <mergeCell ref="J71:J73"/>
    <mergeCell ref="K71:K73"/>
    <mergeCell ref="L71:L73"/>
    <mergeCell ref="S71:T71"/>
    <mergeCell ref="C68:C70"/>
    <mergeCell ref="S65:T65"/>
    <mergeCell ref="AB65:AB67"/>
    <mergeCell ref="S66:T66"/>
    <mergeCell ref="S67:T67"/>
    <mergeCell ref="L68:L70"/>
    <mergeCell ref="S68:T68"/>
    <mergeCell ref="AB68:AB70"/>
    <mergeCell ref="S69:T69"/>
    <mergeCell ref="S70:T70"/>
    <mergeCell ref="L65:L67"/>
    <mergeCell ref="R56:R58"/>
    <mergeCell ref="R59:R61"/>
    <mergeCell ref="R62:R64"/>
    <mergeCell ref="R65:R67"/>
    <mergeCell ref="R68:R70"/>
    <mergeCell ref="R71:R73"/>
    <mergeCell ref="R14:R16"/>
    <mergeCell ref="R17:R19"/>
    <mergeCell ref="R20:R22"/>
    <mergeCell ref="R23:R25"/>
    <mergeCell ref="R26:R28"/>
    <mergeCell ref="R29:R31"/>
    <mergeCell ref="R32:R34"/>
    <mergeCell ref="R35:R37"/>
    <mergeCell ref="R38:R40"/>
    <mergeCell ref="L57:L58"/>
    <mergeCell ref="J57:J58"/>
    <mergeCell ref="C71:C73"/>
    <mergeCell ref="C11:C13"/>
    <mergeCell ref="C17:C19"/>
    <mergeCell ref="C20:C22"/>
    <mergeCell ref="C23:C25"/>
    <mergeCell ref="C26:C28"/>
    <mergeCell ref="C29:C31"/>
    <mergeCell ref="C57:C58"/>
    <mergeCell ref="C65:C67"/>
    <mergeCell ref="D65:D67"/>
    <mergeCell ref="E65:E67"/>
    <mergeCell ref="F65:F67"/>
    <mergeCell ref="H65:H67"/>
    <mergeCell ref="I65:I67"/>
    <mergeCell ref="J65:J67"/>
    <mergeCell ref="K65:K67"/>
    <mergeCell ref="D56:D58"/>
    <mergeCell ref="E56:E58"/>
    <mergeCell ref="F56:F58"/>
    <mergeCell ref="H56:H58"/>
    <mergeCell ref="I56:I58"/>
    <mergeCell ref="K57:K58"/>
    <mergeCell ref="A44:A46"/>
    <mergeCell ref="B44:B46"/>
    <mergeCell ref="A41:A43"/>
    <mergeCell ref="B41:B43"/>
    <mergeCell ref="A35:A37"/>
    <mergeCell ref="B35:B37"/>
    <mergeCell ref="A29:A31"/>
    <mergeCell ref="A77:A79"/>
    <mergeCell ref="B74:B76"/>
    <mergeCell ref="B77:B79"/>
    <mergeCell ref="A74:A76"/>
    <mergeCell ref="A65:A67"/>
    <mergeCell ref="B65:B67"/>
    <mergeCell ref="A56:A58"/>
    <mergeCell ref="B57:B58"/>
    <mergeCell ref="A53:A55"/>
    <mergeCell ref="B53:B55"/>
    <mergeCell ref="A47:A49"/>
    <mergeCell ref="B47:B49"/>
    <mergeCell ref="A59:A61"/>
    <mergeCell ref="B59:B61"/>
    <mergeCell ref="A50:A52"/>
    <mergeCell ref="B50:B52"/>
    <mergeCell ref="B29:B31"/>
    <mergeCell ref="C74:C76"/>
    <mergeCell ref="C77:C79"/>
    <mergeCell ref="D74:D76"/>
    <mergeCell ref="D77:D79"/>
    <mergeCell ref="E74:E76"/>
    <mergeCell ref="E77:E79"/>
    <mergeCell ref="F74:F76"/>
    <mergeCell ref="F77:F79"/>
    <mergeCell ref="H74:H76"/>
    <mergeCell ref="H77:H79"/>
    <mergeCell ref="I74:I76"/>
    <mergeCell ref="I77:I79"/>
    <mergeCell ref="J74:J76"/>
    <mergeCell ref="J77:J79"/>
    <mergeCell ref="AD79:AG82"/>
    <mergeCell ref="AB74:AB76"/>
    <mergeCell ref="AB77:AB79"/>
    <mergeCell ref="K74:K76"/>
    <mergeCell ref="K77:K79"/>
    <mergeCell ref="L74:L76"/>
    <mergeCell ref="L77:L79"/>
    <mergeCell ref="S74:T74"/>
    <mergeCell ref="S75:T75"/>
    <mergeCell ref="S76:T76"/>
    <mergeCell ref="S77:T77"/>
    <mergeCell ref="S78:T78"/>
    <mergeCell ref="S79:T79"/>
    <mergeCell ref="R74:R76"/>
    <mergeCell ref="R77:R79"/>
    <mergeCell ref="I80:I82"/>
    <mergeCell ref="K80:K82"/>
    <mergeCell ref="J80:J82"/>
    <mergeCell ref="C80:C82"/>
    <mergeCell ref="C83:C85"/>
    <mergeCell ref="C86:C88"/>
    <mergeCell ref="C89:C91"/>
    <mergeCell ref="C92:C94"/>
    <mergeCell ref="C95:C97"/>
    <mergeCell ref="C98:C100"/>
    <mergeCell ref="D80:D82"/>
    <mergeCell ref="D83:D85"/>
    <mergeCell ref="D86:D88"/>
    <mergeCell ref="D89:D91"/>
    <mergeCell ref="D92:D94"/>
    <mergeCell ref="D95:D97"/>
    <mergeCell ref="D98:D100"/>
    <mergeCell ref="A80:A82"/>
    <mergeCell ref="A83:A85"/>
    <mergeCell ref="A86:A88"/>
    <mergeCell ref="A89:A91"/>
    <mergeCell ref="A92:A94"/>
    <mergeCell ref="A95:A97"/>
    <mergeCell ref="A98:A100"/>
    <mergeCell ref="B80:B82"/>
    <mergeCell ref="B83:B85"/>
    <mergeCell ref="B86:B88"/>
    <mergeCell ref="B89:B91"/>
    <mergeCell ref="B92:B94"/>
    <mergeCell ref="B95:B97"/>
    <mergeCell ref="B98:B100"/>
    <mergeCell ref="E80:E82"/>
    <mergeCell ref="E83:E85"/>
    <mergeCell ref="E86:E88"/>
    <mergeCell ref="E89:E91"/>
    <mergeCell ref="E92:E94"/>
    <mergeCell ref="E95:E97"/>
    <mergeCell ref="E98:E100"/>
    <mergeCell ref="F80:F82"/>
    <mergeCell ref="F83:F85"/>
    <mergeCell ref="F86:F88"/>
    <mergeCell ref="F89:F91"/>
    <mergeCell ref="F92:F94"/>
    <mergeCell ref="F95:F97"/>
    <mergeCell ref="F98:F100"/>
    <mergeCell ref="H83:H85"/>
    <mergeCell ref="H86:H88"/>
    <mergeCell ref="H89:H91"/>
    <mergeCell ref="H92:H94"/>
    <mergeCell ref="H95:H97"/>
    <mergeCell ref="H98:H100"/>
    <mergeCell ref="H80:H82"/>
    <mergeCell ref="I83:I85"/>
    <mergeCell ref="I86:I88"/>
    <mergeCell ref="I89:I91"/>
    <mergeCell ref="I92:I94"/>
    <mergeCell ref="I95:I97"/>
    <mergeCell ref="I98:I100"/>
    <mergeCell ref="J83:J85"/>
    <mergeCell ref="J86:J88"/>
    <mergeCell ref="J89:J91"/>
    <mergeCell ref="J92:J94"/>
    <mergeCell ref="J95:J97"/>
    <mergeCell ref="J98:J100"/>
    <mergeCell ref="K83:K85"/>
    <mergeCell ref="K86:K88"/>
    <mergeCell ref="K89:K91"/>
    <mergeCell ref="K92:K94"/>
    <mergeCell ref="K98:K100"/>
    <mergeCell ref="K95:K97"/>
    <mergeCell ref="L98:L100"/>
    <mergeCell ref="R80:R82"/>
    <mergeCell ref="R83:R85"/>
    <mergeCell ref="R86:R88"/>
    <mergeCell ref="R89:R91"/>
    <mergeCell ref="R92:R94"/>
    <mergeCell ref="R95:R97"/>
    <mergeCell ref="R98:R100"/>
    <mergeCell ref="L95:L97"/>
    <mergeCell ref="S85:T85"/>
    <mergeCell ref="S86:T86"/>
    <mergeCell ref="S87:T87"/>
    <mergeCell ref="S88:T88"/>
    <mergeCell ref="L80:L82"/>
    <mergeCell ref="L83:L85"/>
    <mergeCell ref="L86:L88"/>
    <mergeCell ref="L89:L91"/>
    <mergeCell ref="L92:L94"/>
    <mergeCell ref="S95:T95"/>
    <mergeCell ref="S96:T96"/>
    <mergeCell ref="S98:T98"/>
    <mergeCell ref="S99:T99"/>
    <mergeCell ref="S100:T100"/>
    <mergeCell ref="AB80:AB82"/>
    <mergeCell ref="AB83:AB85"/>
    <mergeCell ref="AB86:AB88"/>
    <mergeCell ref="AB89:AB91"/>
    <mergeCell ref="AB92:AB94"/>
    <mergeCell ref="AB95:AB97"/>
    <mergeCell ref="AB98:AB100"/>
    <mergeCell ref="S89:T89"/>
    <mergeCell ref="S90:T90"/>
    <mergeCell ref="S91:T91"/>
    <mergeCell ref="S92:T92"/>
    <mergeCell ref="S93:T93"/>
    <mergeCell ref="S94:T94"/>
    <mergeCell ref="S97:T97"/>
    <mergeCell ref="S80:T80"/>
    <mergeCell ref="S81:T81"/>
    <mergeCell ref="S82:T82"/>
    <mergeCell ref="S83:T83"/>
    <mergeCell ref="S84:T84"/>
  </mergeCells>
  <phoneticPr fontId="4" type="noConversion"/>
  <conditionalFormatting sqref="I8:I100">
    <cfRule type="cellIs" dxfId="93" priority="126" stopIfTrue="1" operator="equal">
      <formula>1</formula>
    </cfRule>
    <cfRule type="cellIs" dxfId="92" priority="127" stopIfTrue="1" operator="between">
      <formula>1.9</formula>
      <formula>3.1</formula>
    </cfRule>
    <cfRule type="cellIs" dxfId="91" priority="128" stopIfTrue="1" operator="equal">
      <formula>4</formula>
    </cfRule>
  </conditionalFormatting>
  <conditionalFormatting sqref="I8:I100">
    <cfRule type="cellIs" dxfId="90" priority="117" operator="equal">
      <formula>"LEVE"</formula>
    </cfRule>
    <cfRule type="cellIs" dxfId="89" priority="118" operator="equal">
      <formula>"MODERADO"</formula>
    </cfRule>
    <cfRule type="cellIs" dxfId="88" priority="119" operator="equal">
      <formula>"GRAVE"</formula>
    </cfRule>
  </conditionalFormatting>
  <conditionalFormatting sqref="AB8:AB9 AB11:AB57 AB59:AB100">
    <cfRule type="containsText" dxfId="87" priority="110" operator="containsText" text="CONTINUA LA ACCIÓN ANTERIOR">
      <formula>NOT(ISERROR(SEARCH("CONTINUA LA ACCIÓN ANTERIOR",AB8)))</formula>
    </cfRule>
    <cfRule type="containsText" dxfId="86" priority="111" operator="containsText" text="REQUIERE NUEVA ACCIÓN">
      <formula>NOT(ISERROR(SEARCH("REQUIERE NUEVA ACCIÓN",AB8)))</formula>
    </cfRule>
    <cfRule type="containsText" dxfId="85" priority="112" operator="containsText" text="RIESGO CONTROLADO">
      <formula>NOT(ISERROR(SEARCH("RIESGO CONTROLADO",AB8)))</formula>
    </cfRule>
  </conditionalFormatting>
  <conditionalFormatting sqref="Z8:Z100">
    <cfRule type="beginsWith" dxfId="84" priority="103" operator="beginsWith" text="No eficaz">
      <formula>LEFT(Z8,LEN("No eficaz"))="No eficaz"</formula>
    </cfRule>
  </conditionalFormatting>
  <conditionalFormatting sqref="Z8:Z100">
    <cfRule type="beginsWith" dxfId="83" priority="99" operator="beginsWith" text="Eficaz">
      <formula>LEFT(Z8,LEN("Eficaz"))="Eficaz"</formula>
    </cfRule>
  </conditionalFormatting>
  <conditionalFormatting sqref="V8:V100">
    <cfRule type="expression" dxfId="82" priority="98">
      <formula>U8="ASUMIR"</formula>
    </cfRule>
  </conditionalFormatting>
  <conditionalFormatting sqref="W8:W100">
    <cfRule type="expression" dxfId="81" priority="97">
      <formula>U8="ASUMIR"</formula>
    </cfRule>
  </conditionalFormatting>
  <conditionalFormatting sqref="X8:X100">
    <cfRule type="expression" dxfId="80" priority="96">
      <formula>U8="ASUMIR"</formula>
    </cfRule>
  </conditionalFormatting>
  <conditionalFormatting sqref="Z8:Z100">
    <cfRule type="expression" dxfId="79" priority="94">
      <formula>U8="ASUMIR"</formula>
    </cfRule>
  </conditionalFormatting>
  <conditionalFormatting sqref="Y8:Y16 Y79:Y100 Y19:Y73">
    <cfRule type="expression" dxfId="78" priority="87">
      <formula>U8="ASUMIR"</formula>
    </cfRule>
  </conditionalFormatting>
  <conditionalFormatting sqref="AA8:AA76 AA79:AA100">
    <cfRule type="expression" dxfId="77" priority="85">
      <formula>U8="ASUMIR"</formula>
    </cfRule>
  </conditionalFormatting>
  <conditionalFormatting sqref="P8:P100">
    <cfRule type="expression" dxfId="76" priority="84">
      <formula>$M$8="No existe control para el riesgo"</formula>
    </cfRule>
  </conditionalFormatting>
  <conditionalFormatting sqref="Q8:R8 R11 R14 R17 R20 R23 R26 R29 R32 R35 R38 R41 R44 R47 R50 R53 R56 R59 R62 R65 R68 R71 R74 R77 R80 R83 R86 R89 R92 R95 R98 Q9:Q100">
    <cfRule type="expression" dxfId="75" priority="83">
      <formula>$M$8="No existe control para el riesgo"</formula>
    </cfRule>
  </conditionalFormatting>
  <conditionalFormatting sqref="X8:X100">
    <cfRule type="cellIs" dxfId="74" priority="78" operator="equal">
      <formula>"NO_CUMPLIDA"</formula>
    </cfRule>
  </conditionalFormatting>
  <conditionalFormatting sqref="AA8">
    <cfRule type="expression" dxfId="73" priority="76">
      <formula>$X$8&lt;&gt;"CUMPLIMIENTO_TOTAL"</formula>
    </cfRule>
  </conditionalFormatting>
  <conditionalFormatting sqref="AA9">
    <cfRule type="expression" dxfId="72" priority="74">
      <formula>$X$9&lt;&gt;"CUMPLIMIENTO_TOTAL"</formula>
    </cfRule>
  </conditionalFormatting>
  <conditionalFormatting sqref="AA10">
    <cfRule type="expression" dxfId="71" priority="73">
      <formula>$X$10&lt;&gt;"CUMPLIMIENTO_TOTAL"</formula>
    </cfRule>
  </conditionalFormatting>
  <conditionalFormatting sqref="AA11">
    <cfRule type="expression" dxfId="70" priority="72">
      <formula>$X$11&lt;&gt;"CUMPLIMIENTO_TOTAL"</formula>
    </cfRule>
  </conditionalFormatting>
  <conditionalFormatting sqref="AA12">
    <cfRule type="expression" dxfId="69" priority="71">
      <formula>$X$12&lt;&gt;"CUMPLIMIENTO_TOTAL"</formula>
    </cfRule>
  </conditionalFormatting>
  <conditionalFormatting sqref="AA13">
    <cfRule type="expression" dxfId="68" priority="70">
      <formula>$X$13&lt;&gt;"CUMPLIMIENTO_TOTAL"</formula>
    </cfRule>
  </conditionalFormatting>
  <conditionalFormatting sqref="AA14">
    <cfRule type="expression" dxfId="67" priority="69">
      <formula>$X$14&lt;&gt;"CUMPLIMIENTO_TOTAL"</formula>
    </cfRule>
  </conditionalFormatting>
  <conditionalFormatting sqref="AA15">
    <cfRule type="expression" dxfId="66" priority="68">
      <formula>$X$15&lt;&gt;"CUMPLIMIENTO_TOTAL"</formula>
    </cfRule>
  </conditionalFormatting>
  <conditionalFormatting sqref="AA16">
    <cfRule type="expression" dxfId="65" priority="67">
      <formula>$X$16&lt;&gt;"CUMPLIMIENTO_TOTAL"</formula>
    </cfRule>
  </conditionalFormatting>
  <conditionalFormatting sqref="AA17">
    <cfRule type="expression" dxfId="64" priority="66">
      <formula>$X$17&lt;&gt;"CUMPLIMIENTO_TOTAL"</formula>
    </cfRule>
  </conditionalFormatting>
  <conditionalFormatting sqref="AA18">
    <cfRule type="expression" dxfId="63" priority="65">
      <formula>$X$18&lt;&gt;"CUMPLIMIENTO_TOTAL"</formula>
    </cfRule>
  </conditionalFormatting>
  <conditionalFormatting sqref="AA19">
    <cfRule type="expression" dxfId="62" priority="64">
      <formula>$X$19&lt;&gt;"CUMPLIMIENTO_TOTAL"</formula>
    </cfRule>
  </conditionalFormatting>
  <conditionalFormatting sqref="AA20">
    <cfRule type="expression" dxfId="61" priority="63">
      <formula>$X$20&lt;&gt;"CUMPLIMIENTO_TOTAL"</formula>
    </cfRule>
  </conditionalFormatting>
  <conditionalFormatting sqref="AA21">
    <cfRule type="expression" dxfId="60" priority="62">
      <formula>$X$21&lt;&gt;"CUMPLIMIENTO_TOTAL"</formula>
    </cfRule>
  </conditionalFormatting>
  <conditionalFormatting sqref="AA22">
    <cfRule type="expression" dxfId="59" priority="61">
      <formula>$X$22&lt;&gt;"CUMPLIMIENTO_TOTAL"</formula>
    </cfRule>
  </conditionalFormatting>
  <conditionalFormatting sqref="AA23">
    <cfRule type="expression" dxfId="58" priority="60">
      <formula>$X$23&lt;&gt;"CUMPLIMIENTO_TOTAL"</formula>
    </cfRule>
  </conditionalFormatting>
  <conditionalFormatting sqref="AA24">
    <cfRule type="expression" dxfId="57" priority="59">
      <formula>$X$24&lt;&gt;"CUMPLIMIENTO_TOTAL"</formula>
    </cfRule>
  </conditionalFormatting>
  <conditionalFormatting sqref="AA25">
    <cfRule type="expression" dxfId="56" priority="58">
      <formula>$X$25&lt;&gt;"CUMPLIMIENTO_TOTAL"</formula>
    </cfRule>
  </conditionalFormatting>
  <conditionalFormatting sqref="AA26">
    <cfRule type="expression" dxfId="55" priority="57">
      <formula>$X$26&lt;&gt;"CUMPLIMIENTO_TOTAL"</formula>
    </cfRule>
  </conditionalFormatting>
  <conditionalFormatting sqref="AA27">
    <cfRule type="expression" dxfId="54" priority="56">
      <formula>$X$27&lt;&gt;"CUMPLIMIENTO_TOTAL"</formula>
    </cfRule>
  </conditionalFormatting>
  <conditionalFormatting sqref="AA28">
    <cfRule type="expression" dxfId="53" priority="55">
      <formula>$X$28&lt;&gt;"CUMPLIMIENTO_TOTAL"</formula>
    </cfRule>
  </conditionalFormatting>
  <conditionalFormatting sqref="AA29">
    <cfRule type="expression" dxfId="52" priority="54">
      <formula>$X$29&lt;&gt;"CUMPLIMIENTO_TOTAL"</formula>
    </cfRule>
  </conditionalFormatting>
  <conditionalFormatting sqref="AA30">
    <cfRule type="expression" dxfId="51" priority="53">
      <formula>$X$30&lt;&gt;"CUMPLIMIENTO_TOTAL"</formula>
    </cfRule>
  </conditionalFormatting>
  <conditionalFormatting sqref="AA31">
    <cfRule type="expression" dxfId="50" priority="52">
      <formula>$X$31&lt;&gt;"CUMPLIMIENTO_TOTAL"</formula>
    </cfRule>
  </conditionalFormatting>
  <conditionalFormatting sqref="AA32">
    <cfRule type="expression" dxfId="49" priority="51">
      <formula>$X$32&lt;&gt;"CUMPLIMIENTO_TOTAL"</formula>
    </cfRule>
  </conditionalFormatting>
  <conditionalFormatting sqref="AA33">
    <cfRule type="expression" dxfId="48" priority="50">
      <formula>$X$33&lt;&gt;"CUMPLIMIENTO_TOTAL"</formula>
    </cfRule>
  </conditionalFormatting>
  <conditionalFormatting sqref="AA34">
    <cfRule type="expression" dxfId="47" priority="49">
      <formula>$X$34&lt;&gt;"CUMPLIMIENTO_TOTAL"</formula>
    </cfRule>
  </conditionalFormatting>
  <conditionalFormatting sqref="AA35">
    <cfRule type="expression" dxfId="46" priority="48">
      <formula>$X$35&lt;&gt;"CUMPLIMIENTO_TOTAL"</formula>
    </cfRule>
  </conditionalFormatting>
  <conditionalFormatting sqref="AA36">
    <cfRule type="expression" dxfId="45" priority="47">
      <formula>$X$36&lt;&gt;"CUMPLIMIENTO_TOTAL"</formula>
    </cfRule>
  </conditionalFormatting>
  <conditionalFormatting sqref="AA37">
    <cfRule type="expression" dxfId="44" priority="46">
      <formula>$X$37&lt;&gt;"CUMPLIMIENTO_TOTAL"</formula>
    </cfRule>
  </conditionalFormatting>
  <conditionalFormatting sqref="AA38">
    <cfRule type="expression" dxfId="43" priority="45">
      <formula>$X$38&lt;&gt;"CUMPLIMIENTO_TOTAL"</formula>
    </cfRule>
  </conditionalFormatting>
  <conditionalFormatting sqref="AA39">
    <cfRule type="expression" dxfId="42" priority="44">
      <formula>$X$39&lt;&gt;"CUMPLIMIENTO_TOTAL"</formula>
    </cfRule>
  </conditionalFormatting>
  <conditionalFormatting sqref="AA40">
    <cfRule type="expression" dxfId="41" priority="43">
      <formula>$X$40&lt;&gt;"CUMPLIMIENTO_TOTAL"</formula>
    </cfRule>
  </conditionalFormatting>
  <conditionalFormatting sqref="AA41">
    <cfRule type="expression" dxfId="40" priority="42">
      <formula>$X$41&lt;&gt;"CUMPLIMIENTO_TOTAL"</formula>
    </cfRule>
  </conditionalFormatting>
  <conditionalFormatting sqref="AA42">
    <cfRule type="expression" dxfId="39" priority="41">
      <formula>$X$42&lt;&gt;"CUMPLIMIENTO_TOTAL"</formula>
    </cfRule>
  </conditionalFormatting>
  <conditionalFormatting sqref="AA43">
    <cfRule type="expression" dxfId="38" priority="40">
      <formula>$X$43&lt;&gt;"CUMPLIMIENTO_TOTAL"</formula>
    </cfRule>
  </conditionalFormatting>
  <conditionalFormatting sqref="AA44">
    <cfRule type="expression" dxfId="37" priority="39">
      <formula>$X$44&lt;&gt;"CUMPLIMIENTO_TOTAL"</formula>
    </cfRule>
  </conditionalFormatting>
  <conditionalFormatting sqref="AA45">
    <cfRule type="expression" dxfId="36" priority="38">
      <formula>$X$45&lt;&gt;"CUMPLIMIENTO_TOTAL"</formula>
    </cfRule>
  </conditionalFormatting>
  <conditionalFormatting sqref="AA46">
    <cfRule type="expression" dxfId="35" priority="37">
      <formula>$X$46&lt;&gt;"CUMPLIMIENTO_TOTAL"</formula>
    </cfRule>
  </conditionalFormatting>
  <conditionalFormatting sqref="AA47">
    <cfRule type="expression" dxfId="34" priority="36">
      <formula>$X$47&lt;&gt;"CUMPLIMIENTO_TOTAL"</formula>
    </cfRule>
  </conditionalFormatting>
  <conditionalFormatting sqref="AA48">
    <cfRule type="expression" dxfId="33" priority="35">
      <formula>$X$48&lt;&gt;"CUMPLIMIENTO_TOTAL"</formula>
    </cfRule>
  </conditionalFormatting>
  <conditionalFormatting sqref="AA49">
    <cfRule type="expression" dxfId="32" priority="34">
      <formula>$X$49&lt;&gt;"CUMPLIMIENTO_TOTAL"</formula>
    </cfRule>
  </conditionalFormatting>
  <conditionalFormatting sqref="AA50">
    <cfRule type="expression" dxfId="31" priority="33">
      <formula>$X$50&lt;&gt;"CUMPLIMIENTO_TOTAL"</formula>
    </cfRule>
  </conditionalFormatting>
  <conditionalFormatting sqref="AA51">
    <cfRule type="expression" dxfId="30" priority="32">
      <formula>$X$51&lt;&gt;"CUMPLIMIENTO_TOTAL"</formula>
    </cfRule>
  </conditionalFormatting>
  <conditionalFormatting sqref="AA52">
    <cfRule type="expression" dxfId="29" priority="31">
      <formula>$X$52&lt;&gt;"CUMPLIMIENTO_TOTAL"</formula>
    </cfRule>
  </conditionalFormatting>
  <conditionalFormatting sqref="AA53">
    <cfRule type="expression" dxfId="28" priority="30">
      <formula>$X$53&lt;&gt;"CUMPLIMIENTO_TOTAL"</formula>
    </cfRule>
  </conditionalFormatting>
  <conditionalFormatting sqref="AA54">
    <cfRule type="expression" dxfId="27" priority="29">
      <formula>$X$54&lt;&gt;"CUMPLIMIENTO_TOTAL"</formula>
    </cfRule>
  </conditionalFormatting>
  <conditionalFormatting sqref="AA55">
    <cfRule type="expression" dxfId="26" priority="28">
      <formula>$X$55&lt;&gt;"CUMPLIMIENTO_TOTAL"</formula>
    </cfRule>
  </conditionalFormatting>
  <conditionalFormatting sqref="AA56">
    <cfRule type="expression" dxfId="25" priority="27">
      <formula>$X$56&lt;&gt;"CUMPLIMIENTO_TOTAL"</formula>
    </cfRule>
  </conditionalFormatting>
  <conditionalFormatting sqref="AA57">
    <cfRule type="expression" dxfId="24" priority="26">
      <formula>$X$57&lt;&gt;"CUMPLIMIENTO_TOTAL"</formula>
    </cfRule>
  </conditionalFormatting>
  <conditionalFormatting sqref="AA58">
    <cfRule type="expression" dxfId="23" priority="25">
      <formula>$X$58&lt;&gt;"CUMPLIMIENTO_TOTAL"</formula>
    </cfRule>
  </conditionalFormatting>
  <conditionalFormatting sqref="AA59">
    <cfRule type="expression" dxfId="22" priority="24">
      <formula>$X$59&lt;&gt;"CUMPLIMIENTO_TOTAL"</formula>
    </cfRule>
  </conditionalFormatting>
  <conditionalFormatting sqref="AA60">
    <cfRule type="expression" dxfId="21" priority="23">
      <formula>$X$60&lt;&gt;"CUMPLIMIENTO_TOTAL"</formula>
    </cfRule>
  </conditionalFormatting>
  <conditionalFormatting sqref="AA61">
    <cfRule type="expression" dxfId="20" priority="22">
      <formula>$X$61&lt;&gt;"CUMPLIMIENTO_TOTAL"</formula>
    </cfRule>
  </conditionalFormatting>
  <conditionalFormatting sqref="AA62">
    <cfRule type="expression" dxfId="19" priority="21">
      <formula>$X$62&lt;&gt;"CUMPLIMIENTO_TOTAL"</formula>
    </cfRule>
  </conditionalFormatting>
  <conditionalFormatting sqref="AA63">
    <cfRule type="expression" dxfId="18" priority="20">
      <formula>$X$63&lt;&gt;"CUMPLIMIENTO_TOTAL"</formula>
    </cfRule>
  </conditionalFormatting>
  <conditionalFormatting sqref="AA64">
    <cfRule type="expression" dxfId="17" priority="19">
      <formula>$X$64&lt;&gt;"CUMPLIMIENTO_TOTAL"</formula>
    </cfRule>
  </conditionalFormatting>
  <conditionalFormatting sqref="AA65">
    <cfRule type="expression" dxfId="16" priority="18">
      <formula>$X$65&lt;&gt;"CUMPLIMIENTO_TOTAL"</formula>
    </cfRule>
  </conditionalFormatting>
  <conditionalFormatting sqref="AA66">
    <cfRule type="expression" dxfId="15" priority="17">
      <formula>$X$66&lt;&gt;"CUMPLIMIENTO_TOTAL"</formula>
    </cfRule>
  </conditionalFormatting>
  <conditionalFormatting sqref="AA67">
    <cfRule type="expression" dxfId="14" priority="16">
      <formula>$X$67&lt;&gt;"CUMPLIMIENTO_TOTAL"</formula>
    </cfRule>
  </conditionalFormatting>
  <conditionalFormatting sqref="AA68">
    <cfRule type="expression" dxfId="13" priority="15">
      <formula>$X$68&lt;&gt;"CUMPLIMIENTO_TOTAL"</formula>
    </cfRule>
  </conditionalFormatting>
  <conditionalFormatting sqref="AA69">
    <cfRule type="expression" dxfId="12" priority="14">
      <formula>$X$69&lt;&gt;"CUMPLIMIENTO_TOTAL"</formula>
    </cfRule>
  </conditionalFormatting>
  <conditionalFormatting sqref="AA70">
    <cfRule type="expression" dxfId="11" priority="13">
      <formula>$X$70&lt;&gt;"CUMPLIMIENTO_TOTAL"</formula>
    </cfRule>
  </conditionalFormatting>
  <conditionalFormatting sqref="AA71">
    <cfRule type="expression" dxfId="10" priority="12">
      <formula>$X$71&lt;&gt;"CUMPLIMIENTO_TOTAL"</formula>
    </cfRule>
  </conditionalFormatting>
  <conditionalFormatting sqref="AA72">
    <cfRule type="expression" dxfId="9" priority="11">
      <formula>$X$72&lt;&gt;"CUMPLIMIENTO_TOTAL"</formula>
    </cfRule>
  </conditionalFormatting>
  <conditionalFormatting sqref="AA73:AA76 AA79:AA100">
    <cfRule type="expression" dxfId="8" priority="10">
      <formula>$X$73&lt;&gt;"CUMPLIMIENTO_TOTAL"</formula>
    </cfRule>
  </conditionalFormatting>
  <conditionalFormatting sqref="R8:R100">
    <cfRule type="cellIs" dxfId="7" priority="5" operator="equal">
      <formula>"INEXISTENTE"</formula>
    </cfRule>
    <cfRule type="cellIs" dxfId="6" priority="6" operator="equal">
      <formula>"ACEPTABLE"</formula>
    </cfRule>
    <cfRule type="cellIs" dxfId="5" priority="7" operator="equal">
      <formula>"FUERTE"</formula>
    </cfRule>
    <cfRule type="cellIs" dxfId="4" priority="8" operator="equal">
      <formula>"DÉBIL"</formula>
    </cfRule>
  </conditionalFormatting>
  <conditionalFormatting sqref="Y17:Y18">
    <cfRule type="expression" dxfId="3" priority="4">
      <formula>U17="ASUMIR"</formula>
    </cfRule>
  </conditionalFormatting>
  <conditionalFormatting sqref="Y74:Y76">
    <cfRule type="expression" dxfId="2" priority="1">
      <formula>U74="ASUMIR"</formula>
    </cfRule>
  </conditionalFormatting>
  <dataValidations xWindow="1330" yWindow="567" count="10">
    <dataValidation allowBlank="1" showInputMessage="1" showErrorMessage="1" promptTitle="Análisis del indicador" prompt="Describa brevemente el comportamiento del indicador" sqref="L59:L100 L8:L9 L11:L57"/>
    <dataValidation allowBlank="1" showInputMessage="1" showErrorMessage="1" promptTitle="Limitación del control" prompt="Describa brevemente los problemas o limitantes tenidos al momento de aplicar el control establecido._x000a_En caso de &quot;NO EXISTE CONTROL&quot;, deje en blanco la celda" sqref="T64:T67 S64:S70 S8:T63 S71:T100"/>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B8:AB9 AB11:AB57 AB59:AB100">
      <formula1>"RIESGO CONTROLADO, REQUIERE NUEVA ACCIÓN, CONTINUA LA ACCIÓN ANTERIOR"</formula1>
    </dataValidation>
    <dataValidation type="decimal" allowBlank="1" showInputMessage="1" showErrorMessage="1" promptTitle="% De medición del indicador" prompt="Sólo permite números" sqref="K11:K57 K8:K9 K59:K91 K95:K100">
      <formula1>-2E+22</formula1>
      <formula2>2E+21</formula2>
    </dataValidation>
    <dataValidation allowBlank="1" showInputMessage="1" showErrorMessage="1" promptTitle="FACTORES DE RIESGO" prompt="Seleccione el factor de riesgo interno o externo" sqref="D8:D100"/>
    <dataValidation allowBlank="1" showInputMessage="1" showErrorMessage="1" promptTitle="Acción" prompt="Describa la forma en la cual se ha cumplido con la acción (oportunidad de mejora) que se implementó para tratar el riesgo" sqref="Y8:Y100"/>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AA8:AA100">
      <formula1>X8="CUMPLIMIENTO_TOTAL"</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X8:X100">
      <formula1>INDIRECT(U8)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Z8:Z100">
      <formula1>INDIRECT(X8)</formula1>
    </dataValidation>
    <dataValidation allowBlank="1" showInputMessage="1" showErrorMessage="1" promptTitle="% De medición del indicador" prompt="Sólo permite números" sqref="K92:K94"/>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30" operator="containsText" id="{5FF8A8BD-18FC-417B-850F-ACA90835F62D}">
            <xm:f>NOT(ISERROR(SEARCH(#REF!,Z8)))</xm:f>
            <xm:f>#REF!</xm:f>
            <x14:dxf>
              <font>
                <color rgb="FF9C0006"/>
              </font>
              <fill>
                <patternFill>
                  <bgColor rgb="FFFFC7CE"/>
                </patternFill>
              </fill>
            </x14:dxf>
          </x14:cfRule>
          <xm:sqref>Z8:Z100</xm:sqref>
        </x14:conditionalFormatting>
        <x14:conditionalFormatting xmlns:xm="http://schemas.microsoft.com/office/excel/2006/main">
          <x14:cfRule type="containsText" priority="132" operator="containsText" id="{13013706-2595-4270-A379-FEE68B7EE3BE}">
            <xm:f>NOT(ISERROR(SEARCH(#REF!,X8)))</xm:f>
            <xm:f>#REF!</xm:f>
            <x14:dxf>
              <font>
                <color rgb="FF9C0006"/>
              </font>
              <fill>
                <patternFill>
                  <bgColor rgb="FFFFC7CE"/>
                </patternFill>
              </fill>
            </x14:dxf>
          </x14:cfRule>
          <xm:sqref>X8:X100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topLeftCell="A64" zoomScale="90" zoomScaleNormal="90" workbookViewId="0">
      <selection activeCell="C79" sqref="C79:H81"/>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23" t="s">
        <v>62</v>
      </c>
      <c r="B1" s="524"/>
      <c r="C1" s="524"/>
      <c r="D1" s="524"/>
      <c r="E1" s="524"/>
      <c r="F1" s="524"/>
      <c r="G1" s="524"/>
      <c r="H1" s="524"/>
      <c r="I1" s="524"/>
      <c r="J1" s="524"/>
      <c r="K1" s="524"/>
      <c r="L1" s="524"/>
      <c r="M1" s="524"/>
      <c r="N1" s="524"/>
      <c r="O1" s="524"/>
      <c r="P1" s="524"/>
      <c r="Q1" s="524"/>
      <c r="R1" s="524"/>
      <c r="S1" s="524"/>
      <c r="T1" s="525"/>
    </row>
    <row r="2" spans="1:34" ht="15.75" x14ac:dyDescent="0.25">
      <c r="A2" s="29"/>
      <c r="B2" s="30"/>
      <c r="C2" s="30"/>
      <c r="D2" s="30"/>
      <c r="E2" s="30"/>
      <c r="F2" s="30"/>
      <c r="G2" s="30"/>
      <c r="H2" s="30"/>
      <c r="I2" s="30"/>
      <c r="J2" s="30"/>
      <c r="K2" s="30"/>
      <c r="L2" s="30"/>
      <c r="M2" s="30"/>
      <c r="N2" s="30"/>
      <c r="O2" s="30"/>
      <c r="P2" s="30"/>
      <c r="Q2" s="30"/>
      <c r="R2" s="41"/>
      <c r="S2" s="41"/>
      <c r="T2" s="31"/>
    </row>
    <row r="3" spans="1:34" ht="15.75" x14ac:dyDescent="0.25">
      <c r="A3" s="520" t="s">
        <v>61</v>
      </c>
      <c r="B3" s="521"/>
      <c r="C3" s="521"/>
      <c r="D3" s="521"/>
      <c r="E3" s="521"/>
      <c r="F3" s="521"/>
      <c r="G3" s="521"/>
      <c r="H3" s="521"/>
      <c r="I3" s="521"/>
      <c r="J3" s="521"/>
      <c r="K3" s="521"/>
      <c r="L3" s="521"/>
      <c r="M3" s="521"/>
      <c r="N3" s="521"/>
      <c r="O3" s="521"/>
      <c r="P3" s="521"/>
      <c r="Q3" s="521"/>
      <c r="R3" s="521"/>
      <c r="S3" s="521"/>
      <c r="T3" s="522"/>
    </row>
    <row r="4" spans="1:34" x14ac:dyDescent="0.2">
      <c r="A4" s="25"/>
      <c r="B4" s="26"/>
      <c r="C4" s="27"/>
      <c r="D4" s="27"/>
      <c r="E4" s="27"/>
      <c r="F4" s="27"/>
      <c r="G4" s="27"/>
      <c r="H4" s="27"/>
      <c r="I4" s="27"/>
      <c r="J4" s="27"/>
      <c r="K4" s="27"/>
      <c r="L4" s="27"/>
      <c r="M4" s="27"/>
      <c r="N4" s="27"/>
      <c r="O4" s="27"/>
      <c r="P4" s="27"/>
      <c r="Q4" s="27"/>
      <c r="R4" s="27"/>
      <c r="S4" s="27"/>
      <c r="T4" s="28"/>
    </row>
    <row r="5" spans="1:34" ht="13.5" thickBot="1" x14ac:dyDescent="0.25">
      <c r="A5" s="32"/>
      <c r="B5" s="32"/>
      <c r="C5" s="33"/>
      <c r="D5" s="33"/>
      <c r="E5" s="33"/>
      <c r="F5" s="33"/>
      <c r="G5" s="33"/>
      <c r="H5" s="33"/>
      <c r="I5" s="33"/>
      <c r="J5" s="33"/>
      <c r="K5" s="33"/>
      <c r="L5" s="33"/>
      <c r="M5" s="33"/>
      <c r="N5" s="33"/>
      <c r="O5" s="33"/>
      <c r="P5" s="33"/>
      <c r="Q5" s="33"/>
      <c r="R5" s="33"/>
      <c r="S5" s="33"/>
      <c r="T5" s="33"/>
    </row>
    <row r="6" spans="1:34" ht="24" customHeight="1" x14ac:dyDescent="0.2">
      <c r="A6" s="34" t="s">
        <v>18</v>
      </c>
      <c r="B6" s="531"/>
      <c r="C6" s="488" t="s">
        <v>77</v>
      </c>
      <c r="D6" s="488"/>
      <c r="E6" s="488"/>
      <c r="F6" s="488"/>
      <c r="G6" s="488"/>
      <c r="H6" s="488"/>
      <c r="I6" s="535"/>
      <c r="J6" s="514"/>
      <c r="K6" s="534" t="s">
        <v>76</v>
      </c>
      <c r="L6" s="534"/>
      <c r="M6" s="534"/>
      <c r="N6" s="534"/>
      <c r="O6" s="534"/>
      <c r="P6" s="534"/>
      <c r="Q6" s="534"/>
      <c r="R6" s="43"/>
      <c r="S6" s="43"/>
      <c r="T6" s="526"/>
    </row>
    <row r="7" spans="1:34" ht="15" customHeight="1" x14ac:dyDescent="0.2">
      <c r="A7" s="510" t="s">
        <v>20</v>
      </c>
      <c r="B7" s="532"/>
      <c r="C7" s="489"/>
      <c r="D7" s="489"/>
      <c r="E7" s="489"/>
      <c r="F7" s="489"/>
      <c r="G7" s="489"/>
      <c r="H7" s="489"/>
      <c r="I7" s="536"/>
      <c r="J7" s="515"/>
      <c r="K7" s="487" t="s">
        <v>90</v>
      </c>
      <c r="L7" s="487"/>
      <c r="M7" s="487"/>
      <c r="N7" s="487"/>
      <c r="O7" s="487"/>
      <c r="P7" s="487"/>
      <c r="Q7" s="487"/>
      <c r="R7" s="487"/>
      <c r="S7" s="487"/>
      <c r="T7" s="527"/>
    </row>
    <row r="8" spans="1:34" ht="15" customHeight="1" x14ac:dyDescent="0.2">
      <c r="A8" s="510"/>
      <c r="B8" s="532"/>
      <c r="C8" s="502" t="s">
        <v>19</v>
      </c>
      <c r="D8" s="502"/>
      <c r="E8" s="502"/>
      <c r="F8" s="502" t="s">
        <v>224</v>
      </c>
      <c r="G8" s="502"/>
      <c r="H8" s="502"/>
      <c r="I8" s="536"/>
      <c r="J8" s="515"/>
      <c r="K8" s="487"/>
      <c r="L8" s="487"/>
      <c r="M8" s="487"/>
      <c r="N8" s="487"/>
      <c r="O8" s="487"/>
      <c r="P8" s="487"/>
      <c r="Q8" s="487"/>
      <c r="R8" s="487"/>
      <c r="S8" s="487"/>
      <c r="T8" s="527"/>
    </row>
    <row r="9" spans="1:34" ht="15" customHeight="1" x14ac:dyDescent="0.2">
      <c r="A9" s="510"/>
      <c r="B9" s="532"/>
      <c r="C9" s="490" t="s">
        <v>32</v>
      </c>
      <c r="D9" s="490"/>
      <c r="E9" s="490"/>
      <c r="F9" s="490" t="s">
        <v>265</v>
      </c>
      <c r="G9" s="490"/>
      <c r="H9" s="490"/>
      <c r="I9" s="536"/>
      <c r="J9" s="515"/>
      <c r="K9" s="487" t="s">
        <v>427</v>
      </c>
      <c r="L9" s="487"/>
      <c r="M9" s="487"/>
      <c r="N9" s="487"/>
      <c r="O9" s="487"/>
      <c r="P9" s="487"/>
      <c r="Q9" s="487"/>
      <c r="R9" s="487"/>
      <c r="S9" s="487"/>
      <c r="T9" s="527"/>
      <c r="W9" s="7"/>
      <c r="X9" s="7"/>
      <c r="Y9" s="7"/>
      <c r="Z9" s="7"/>
      <c r="AA9" s="7"/>
      <c r="AB9" s="7"/>
      <c r="AC9" s="7"/>
      <c r="AD9" s="7"/>
      <c r="AE9" s="7"/>
      <c r="AF9" s="7"/>
      <c r="AG9" s="7"/>
      <c r="AH9" s="7"/>
    </row>
    <row r="10" spans="1:34" ht="12.75" customHeight="1" x14ac:dyDescent="0.2">
      <c r="A10" s="510"/>
      <c r="B10" s="532"/>
      <c r="C10" s="490" t="s">
        <v>33</v>
      </c>
      <c r="D10" s="490"/>
      <c r="E10" s="490"/>
      <c r="F10" s="490" t="s">
        <v>37</v>
      </c>
      <c r="G10" s="490"/>
      <c r="H10" s="490"/>
      <c r="I10" s="536"/>
      <c r="J10" s="515"/>
      <c r="K10" s="487"/>
      <c r="L10" s="487"/>
      <c r="M10" s="487"/>
      <c r="N10" s="487"/>
      <c r="O10" s="487"/>
      <c r="P10" s="487"/>
      <c r="Q10" s="487"/>
      <c r="R10" s="487"/>
      <c r="S10" s="487"/>
      <c r="T10" s="527"/>
      <c r="W10" s="538"/>
      <c r="X10" s="538"/>
      <c r="Y10" s="538"/>
      <c r="Z10" s="539"/>
      <c r="AA10" s="538"/>
      <c r="AB10" s="538"/>
      <c r="AC10" s="538"/>
      <c r="AD10" s="538"/>
      <c r="AE10" s="538"/>
      <c r="AF10" s="538"/>
      <c r="AG10" s="538"/>
      <c r="AH10" s="538"/>
    </row>
    <row r="11" spans="1:34" ht="15" customHeight="1" x14ac:dyDescent="0.2">
      <c r="A11" s="510"/>
      <c r="B11" s="532"/>
      <c r="C11" s="490" t="s">
        <v>34</v>
      </c>
      <c r="D11" s="490"/>
      <c r="E11" s="490"/>
      <c r="F11" s="490" t="s">
        <v>38</v>
      </c>
      <c r="G11" s="490"/>
      <c r="H11" s="490"/>
      <c r="I11" s="536"/>
      <c r="J11" s="515"/>
      <c r="K11" s="487"/>
      <c r="L11" s="487"/>
      <c r="M11" s="487"/>
      <c r="N11" s="487"/>
      <c r="O11" s="487"/>
      <c r="P11" s="487"/>
      <c r="Q11" s="487"/>
      <c r="R11" s="487"/>
      <c r="S11" s="487"/>
      <c r="T11" s="527"/>
      <c r="W11" s="538"/>
      <c r="X11" s="538"/>
      <c r="Y11" s="538"/>
      <c r="Z11" s="539"/>
      <c r="AA11" s="538"/>
      <c r="AB11" s="538"/>
      <c r="AC11" s="538"/>
      <c r="AD11" s="538"/>
      <c r="AE11" s="538"/>
      <c r="AF11" s="538"/>
      <c r="AG11" s="538"/>
      <c r="AH11" s="538"/>
    </row>
    <row r="12" spans="1:34" ht="12.75" customHeight="1" x14ac:dyDescent="0.2">
      <c r="A12" s="510"/>
      <c r="B12" s="532"/>
      <c r="C12" s="490" t="s">
        <v>35</v>
      </c>
      <c r="D12" s="490"/>
      <c r="E12" s="490"/>
      <c r="F12" s="490" t="s">
        <v>39</v>
      </c>
      <c r="G12" s="490"/>
      <c r="H12" s="490"/>
      <c r="I12" s="536"/>
      <c r="J12" s="515"/>
      <c r="K12" s="487" t="s">
        <v>91</v>
      </c>
      <c r="L12" s="487"/>
      <c r="M12" s="487"/>
      <c r="N12" s="487"/>
      <c r="O12" s="487"/>
      <c r="P12" s="487"/>
      <c r="Q12" s="487"/>
      <c r="R12" s="487"/>
      <c r="S12" s="487"/>
      <c r="T12" s="527"/>
    </row>
    <row r="13" spans="1:34" ht="12.75" customHeight="1" x14ac:dyDescent="0.2">
      <c r="A13" s="510"/>
      <c r="B13" s="532"/>
      <c r="C13" s="490" t="s">
        <v>227</v>
      </c>
      <c r="D13" s="490"/>
      <c r="E13" s="490"/>
      <c r="F13" s="490" t="s">
        <v>225</v>
      </c>
      <c r="G13" s="490"/>
      <c r="H13" s="490"/>
      <c r="I13" s="536"/>
      <c r="J13" s="515"/>
      <c r="K13" s="487"/>
      <c r="L13" s="487"/>
      <c r="M13" s="487"/>
      <c r="N13" s="487"/>
      <c r="O13" s="487"/>
      <c r="P13" s="487"/>
      <c r="Q13" s="487"/>
      <c r="R13" s="487"/>
      <c r="S13" s="487"/>
      <c r="T13" s="527"/>
    </row>
    <row r="14" spans="1:34" ht="19.5" customHeight="1" x14ac:dyDescent="0.2">
      <c r="A14" s="510"/>
      <c r="B14" s="532"/>
      <c r="C14" s="490" t="s">
        <v>36</v>
      </c>
      <c r="D14" s="490"/>
      <c r="E14" s="490"/>
      <c r="F14" s="490" t="s">
        <v>226</v>
      </c>
      <c r="G14" s="490"/>
      <c r="H14" s="490"/>
      <c r="I14" s="536"/>
      <c r="J14" s="515"/>
      <c r="K14" s="487" t="s">
        <v>92</v>
      </c>
      <c r="L14" s="487"/>
      <c r="M14" s="487"/>
      <c r="N14" s="487"/>
      <c r="O14" s="487"/>
      <c r="P14" s="487"/>
      <c r="Q14" s="487"/>
      <c r="R14" s="487"/>
      <c r="S14" s="487"/>
      <c r="T14" s="527"/>
    </row>
    <row r="15" spans="1:34" ht="12.75" customHeight="1" x14ac:dyDescent="0.2">
      <c r="A15" s="510"/>
      <c r="B15" s="532"/>
      <c r="C15" s="490"/>
      <c r="D15" s="490"/>
      <c r="E15" s="490"/>
      <c r="F15" s="563"/>
      <c r="G15" s="563"/>
      <c r="H15" s="563"/>
      <c r="I15" s="536"/>
      <c r="J15" s="515"/>
      <c r="K15" s="487" t="s">
        <v>93</v>
      </c>
      <c r="L15" s="487"/>
      <c r="M15" s="487"/>
      <c r="N15" s="487"/>
      <c r="O15" s="487"/>
      <c r="P15" s="487"/>
      <c r="Q15" s="487"/>
      <c r="R15" s="487"/>
      <c r="S15" s="487"/>
      <c r="T15" s="527"/>
    </row>
    <row r="16" spans="1:34" ht="12.75" customHeight="1" x14ac:dyDescent="0.2">
      <c r="A16" s="510"/>
      <c r="B16" s="532"/>
      <c r="C16" s="490" t="s">
        <v>78</v>
      </c>
      <c r="D16" s="490"/>
      <c r="E16" s="490"/>
      <c r="F16" s="490"/>
      <c r="G16" s="490"/>
      <c r="H16" s="490"/>
      <c r="I16" s="536"/>
      <c r="J16" s="515"/>
      <c r="K16" s="487"/>
      <c r="L16" s="487"/>
      <c r="M16" s="487"/>
      <c r="N16" s="487"/>
      <c r="O16" s="487"/>
      <c r="P16" s="487"/>
      <c r="Q16" s="487"/>
      <c r="R16" s="487"/>
      <c r="S16" s="487"/>
      <c r="T16" s="527"/>
    </row>
    <row r="17" spans="1:21" ht="12.75" customHeight="1" x14ac:dyDescent="0.2">
      <c r="A17" s="510"/>
      <c r="B17" s="532"/>
      <c r="C17" s="490"/>
      <c r="D17" s="490"/>
      <c r="E17" s="490"/>
      <c r="F17" s="490"/>
      <c r="G17" s="490"/>
      <c r="H17" s="490"/>
      <c r="I17" s="536"/>
      <c r="J17" s="515"/>
      <c r="K17" s="487"/>
      <c r="L17" s="487"/>
      <c r="M17" s="487"/>
      <c r="N17" s="487"/>
      <c r="O17" s="487"/>
      <c r="P17" s="487"/>
      <c r="Q17" s="487"/>
      <c r="R17" s="487"/>
      <c r="S17" s="487"/>
      <c r="T17" s="527"/>
    </row>
    <row r="18" spans="1:21" ht="13.5" thickBot="1" x14ac:dyDescent="0.25">
      <c r="A18" s="511"/>
      <c r="B18" s="533"/>
      <c r="C18" s="529"/>
      <c r="D18" s="529"/>
      <c r="E18" s="529"/>
      <c r="F18" s="529"/>
      <c r="G18" s="529"/>
      <c r="H18" s="529"/>
      <c r="I18" s="537"/>
      <c r="J18" s="516"/>
      <c r="K18" s="530"/>
      <c r="L18" s="530"/>
      <c r="M18" s="530"/>
      <c r="N18" s="530"/>
      <c r="O18" s="530"/>
      <c r="P18" s="530"/>
      <c r="Q18" s="530"/>
      <c r="R18" s="42"/>
      <c r="S18" s="42"/>
      <c r="T18" s="528"/>
    </row>
    <row r="19" spans="1:21" ht="24" customHeight="1" x14ac:dyDescent="0.2">
      <c r="A19" s="35" t="s">
        <v>21</v>
      </c>
      <c r="B19" s="495"/>
      <c r="C19" s="488" t="s">
        <v>48</v>
      </c>
      <c r="D19" s="488"/>
      <c r="E19" s="488"/>
      <c r="F19" s="488"/>
      <c r="G19" s="488"/>
      <c r="H19" s="488"/>
      <c r="I19" s="497"/>
      <c r="J19" s="514"/>
      <c r="K19" s="70"/>
      <c r="L19" s="70"/>
      <c r="M19" s="70"/>
      <c r="N19" s="70"/>
      <c r="O19" s="70"/>
      <c r="P19" s="70"/>
      <c r="Q19" s="70"/>
      <c r="R19" s="70"/>
      <c r="S19" s="70"/>
      <c r="T19" s="540"/>
    </row>
    <row r="20" spans="1:21" ht="12.75" customHeight="1" x14ac:dyDescent="0.2">
      <c r="A20" s="510" t="s">
        <v>22</v>
      </c>
      <c r="B20" s="496"/>
      <c r="C20" s="519"/>
      <c r="D20" s="519"/>
      <c r="E20" s="519"/>
      <c r="F20" s="519"/>
      <c r="G20" s="519"/>
      <c r="H20" s="519"/>
      <c r="I20" s="498"/>
      <c r="J20" s="515"/>
      <c r="K20" s="543" t="s">
        <v>200</v>
      </c>
      <c r="L20" s="543"/>
      <c r="M20" s="543"/>
      <c r="N20" s="543"/>
      <c r="O20" s="543"/>
      <c r="P20" s="543"/>
      <c r="Q20" s="543"/>
      <c r="R20" s="543"/>
      <c r="S20" s="543"/>
      <c r="T20" s="541"/>
      <c r="U20" s="8"/>
    </row>
    <row r="21" spans="1:21" ht="12.75" customHeight="1" x14ac:dyDescent="0.2">
      <c r="A21" s="510"/>
      <c r="B21" s="496"/>
      <c r="C21" s="512" t="s">
        <v>94</v>
      </c>
      <c r="D21" s="512"/>
      <c r="E21" s="512"/>
      <c r="F21" s="512"/>
      <c r="G21" s="512"/>
      <c r="H21" s="512"/>
      <c r="I21" s="498"/>
      <c r="J21" s="515"/>
      <c r="K21" s="547" t="s">
        <v>23</v>
      </c>
      <c r="L21" s="52" t="s">
        <v>201</v>
      </c>
      <c r="M21" s="53" t="s">
        <v>142</v>
      </c>
      <c r="N21" s="53">
        <v>5</v>
      </c>
      <c r="O21" s="54">
        <v>5</v>
      </c>
      <c r="P21" s="55">
        <v>10</v>
      </c>
      <c r="Q21" s="55">
        <v>15</v>
      </c>
      <c r="R21" s="55">
        <v>20</v>
      </c>
      <c r="S21" s="55">
        <v>25</v>
      </c>
      <c r="T21" s="541"/>
      <c r="U21" s="7"/>
    </row>
    <row r="22" spans="1:21" x14ac:dyDescent="0.2">
      <c r="A22" s="510"/>
      <c r="B22" s="496"/>
      <c r="C22" s="512" t="s">
        <v>214</v>
      </c>
      <c r="D22" s="512"/>
      <c r="E22" s="512"/>
      <c r="F22" s="512"/>
      <c r="G22" s="512"/>
      <c r="H22" s="512"/>
      <c r="I22" s="498"/>
      <c r="J22" s="515"/>
      <c r="K22" s="548"/>
      <c r="L22" s="56" t="s">
        <v>202</v>
      </c>
      <c r="M22" s="53" t="s">
        <v>203</v>
      </c>
      <c r="N22" s="53">
        <v>4</v>
      </c>
      <c r="O22" s="54">
        <v>4</v>
      </c>
      <c r="P22" s="54">
        <v>8</v>
      </c>
      <c r="Q22" s="55">
        <v>12</v>
      </c>
      <c r="R22" s="55">
        <v>16</v>
      </c>
      <c r="S22" s="55">
        <v>20</v>
      </c>
      <c r="T22" s="541"/>
      <c r="U22" s="7"/>
    </row>
    <row r="23" spans="1:21" x14ac:dyDescent="0.2">
      <c r="A23" s="510"/>
      <c r="B23" s="496"/>
      <c r="C23" s="512" t="s">
        <v>215</v>
      </c>
      <c r="D23" s="512"/>
      <c r="E23" s="512"/>
      <c r="F23" s="512"/>
      <c r="G23" s="512"/>
      <c r="H23" s="512"/>
      <c r="I23" s="498"/>
      <c r="J23" s="515"/>
      <c r="K23" s="548"/>
      <c r="L23" s="56" t="s">
        <v>204</v>
      </c>
      <c r="M23" s="53" t="s">
        <v>99</v>
      </c>
      <c r="N23" s="53">
        <v>3</v>
      </c>
      <c r="O23" s="57">
        <v>3</v>
      </c>
      <c r="P23" s="54">
        <v>6</v>
      </c>
      <c r="Q23" s="54">
        <v>9</v>
      </c>
      <c r="R23" s="55">
        <v>12</v>
      </c>
      <c r="S23" s="55">
        <v>15</v>
      </c>
      <c r="T23" s="541"/>
      <c r="U23" s="7"/>
    </row>
    <row r="24" spans="1:21" x14ac:dyDescent="0.2">
      <c r="A24" s="510"/>
      <c r="B24" s="496"/>
      <c r="C24" s="512" t="s">
        <v>218</v>
      </c>
      <c r="D24" s="512"/>
      <c r="E24" s="512"/>
      <c r="F24" s="512"/>
      <c r="G24" s="512"/>
      <c r="H24" s="512"/>
      <c r="I24" s="498"/>
      <c r="J24" s="515"/>
      <c r="K24" s="548"/>
      <c r="L24" s="56" t="s">
        <v>205</v>
      </c>
      <c r="M24" s="53" t="s">
        <v>206</v>
      </c>
      <c r="N24" s="53">
        <v>2</v>
      </c>
      <c r="O24" s="57">
        <v>2</v>
      </c>
      <c r="P24" s="54">
        <v>4</v>
      </c>
      <c r="Q24" s="54">
        <v>6</v>
      </c>
      <c r="R24" s="54">
        <v>8</v>
      </c>
      <c r="S24" s="55">
        <v>10</v>
      </c>
      <c r="T24" s="541"/>
      <c r="U24" s="7"/>
    </row>
    <row r="25" spans="1:21" x14ac:dyDescent="0.2">
      <c r="A25" s="510"/>
      <c r="B25" s="496"/>
      <c r="C25" s="512" t="s">
        <v>219</v>
      </c>
      <c r="D25" s="512"/>
      <c r="E25" s="512"/>
      <c r="F25" s="512"/>
      <c r="G25" s="512"/>
      <c r="H25" s="512"/>
      <c r="I25" s="498"/>
      <c r="J25" s="515"/>
      <c r="K25" s="549"/>
      <c r="L25" s="56" t="s">
        <v>207</v>
      </c>
      <c r="M25" s="53" t="s">
        <v>121</v>
      </c>
      <c r="N25" s="53">
        <v>1</v>
      </c>
      <c r="O25" s="58">
        <v>1</v>
      </c>
      <c r="P25" s="58">
        <v>2</v>
      </c>
      <c r="Q25" s="58">
        <v>3</v>
      </c>
      <c r="R25" s="59">
        <v>4</v>
      </c>
      <c r="S25" s="54">
        <v>5</v>
      </c>
      <c r="T25" s="541"/>
      <c r="U25" s="7"/>
    </row>
    <row r="26" spans="1:21" ht="12.75" customHeight="1" x14ac:dyDescent="0.2">
      <c r="A26" s="510"/>
      <c r="B26" s="496"/>
      <c r="C26" s="512" t="s">
        <v>216</v>
      </c>
      <c r="D26" s="512"/>
      <c r="E26" s="512"/>
      <c r="F26" s="512"/>
      <c r="G26" s="512"/>
      <c r="H26" s="512"/>
      <c r="I26" s="498"/>
      <c r="J26" s="515"/>
      <c r="K26" s="60"/>
      <c r="L26" s="60"/>
      <c r="M26" s="60"/>
      <c r="N26" s="60"/>
      <c r="O26" s="53">
        <v>1</v>
      </c>
      <c r="P26" s="53">
        <v>2</v>
      </c>
      <c r="Q26" s="53">
        <v>3</v>
      </c>
      <c r="R26" s="61">
        <v>4</v>
      </c>
      <c r="S26" s="53">
        <v>5</v>
      </c>
      <c r="T26" s="541"/>
    </row>
    <row r="27" spans="1:21" ht="12.75" customHeight="1" x14ac:dyDescent="0.2">
      <c r="A27" s="510"/>
      <c r="B27" s="496"/>
      <c r="C27" s="7"/>
      <c r="D27" s="7"/>
      <c r="E27" s="7"/>
      <c r="F27" s="7"/>
      <c r="G27" s="7"/>
      <c r="H27" s="7"/>
      <c r="I27" s="498"/>
      <c r="J27" s="515"/>
      <c r="K27" s="62"/>
      <c r="L27" s="62"/>
      <c r="M27" s="63"/>
      <c r="N27" s="63"/>
      <c r="O27" s="53" t="s">
        <v>135</v>
      </c>
      <c r="P27" s="53" t="s">
        <v>208</v>
      </c>
      <c r="Q27" s="53" t="s">
        <v>134</v>
      </c>
      <c r="R27" s="53" t="s">
        <v>209</v>
      </c>
      <c r="S27" s="53" t="s">
        <v>133</v>
      </c>
      <c r="T27" s="541"/>
    </row>
    <row r="28" spans="1:21" ht="12.75" customHeight="1" x14ac:dyDescent="0.2">
      <c r="A28" s="510"/>
      <c r="B28" s="496"/>
      <c r="C28" s="519" t="s">
        <v>428</v>
      </c>
      <c r="D28" s="519"/>
      <c r="E28" s="519"/>
      <c r="F28" s="519"/>
      <c r="G28" s="519"/>
      <c r="H28" s="519"/>
      <c r="I28" s="498"/>
      <c r="J28" s="515"/>
      <c r="K28" s="62"/>
      <c r="L28" s="62"/>
      <c r="M28" s="63"/>
      <c r="N28" s="63"/>
      <c r="O28" s="64" t="s">
        <v>210</v>
      </c>
      <c r="P28" s="64" t="s">
        <v>211</v>
      </c>
      <c r="Q28" s="64" t="s">
        <v>82</v>
      </c>
      <c r="R28" s="64" t="s">
        <v>212</v>
      </c>
      <c r="S28" s="64" t="s">
        <v>213</v>
      </c>
      <c r="T28" s="541"/>
    </row>
    <row r="29" spans="1:21" ht="25.5" customHeight="1" x14ac:dyDescent="0.2">
      <c r="A29" s="510"/>
      <c r="B29" s="496"/>
      <c r="C29" s="512" t="s">
        <v>217</v>
      </c>
      <c r="D29" s="512"/>
      <c r="E29" s="512"/>
      <c r="F29" s="512"/>
      <c r="G29" s="512"/>
      <c r="H29" s="512"/>
      <c r="I29" s="498"/>
      <c r="J29" s="515"/>
      <c r="K29" s="65"/>
      <c r="L29" s="62"/>
      <c r="M29" s="66"/>
      <c r="N29" s="66"/>
      <c r="O29" s="544" t="s">
        <v>24</v>
      </c>
      <c r="P29" s="545"/>
      <c r="Q29" s="545"/>
      <c r="R29" s="545"/>
      <c r="S29" s="545"/>
      <c r="T29" s="541"/>
    </row>
    <row r="30" spans="1:21" ht="12.75" customHeight="1" x14ac:dyDescent="0.2">
      <c r="A30" s="510"/>
      <c r="B30" s="496"/>
      <c r="C30" s="512" t="s">
        <v>220</v>
      </c>
      <c r="D30" s="512"/>
      <c r="E30" s="512"/>
      <c r="F30" s="512"/>
      <c r="G30" s="512"/>
      <c r="H30" s="512"/>
      <c r="I30" s="498"/>
      <c r="J30" s="515"/>
      <c r="K30" s="71"/>
      <c r="L30" s="71"/>
      <c r="M30" s="71"/>
      <c r="N30" s="71"/>
      <c r="O30" s="71"/>
      <c r="P30" s="71"/>
      <c r="Q30" s="71"/>
      <c r="R30" s="71"/>
      <c r="S30" s="71"/>
      <c r="T30" s="541"/>
    </row>
    <row r="31" spans="1:21" ht="12.75" customHeight="1" x14ac:dyDescent="0.2">
      <c r="A31" s="510"/>
      <c r="B31" s="496"/>
      <c r="C31" s="512" t="s">
        <v>221</v>
      </c>
      <c r="D31" s="512"/>
      <c r="E31" s="512"/>
      <c r="F31" s="512"/>
      <c r="G31" s="512"/>
      <c r="H31" s="512"/>
      <c r="I31" s="498"/>
      <c r="J31" s="515"/>
      <c r="K31" s="546" t="s">
        <v>41</v>
      </c>
      <c r="L31" s="546"/>
      <c r="M31" s="546"/>
      <c r="N31" s="546"/>
      <c r="O31" s="546"/>
      <c r="P31" s="546"/>
      <c r="Q31" s="546"/>
      <c r="R31" s="546"/>
      <c r="S31" s="546"/>
      <c r="T31" s="541"/>
    </row>
    <row r="32" spans="1:21" ht="12.75" customHeight="1" x14ac:dyDescent="0.2">
      <c r="A32" s="510"/>
      <c r="B32" s="496"/>
      <c r="C32" s="512" t="s">
        <v>222</v>
      </c>
      <c r="D32" s="512"/>
      <c r="E32" s="512"/>
      <c r="F32" s="512"/>
      <c r="G32" s="512"/>
      <c r="H32" s="512"/>
      <c r="I32" s="498"/>
      <c r="J32" s="515"/>
      <c r="K32" s="71"/>
      <c r="L32" s="71"/>
      <c r="M32" s="71"/>
      <c r="N32" s="71"/>
      <c r="O32" s="71"/>
      <c r="P32" s="71"/>
      <c r="Q32" s="71"/>
      <c r="R32" s="71"/>
      <c r="S32" s="71"/>
      <c r="T32" s="541"/>
    </row>
    <row r="33" spans="1:20" ht="12.75" customHeight="1" x14ac:dyDescent="0.2">
      <c r="A33" s="510"/>
      <c r="B33" s="496"/>
      <c r="C33" s="512" t="s">
        <v>223</v>
      </c>
      <c r="D33" s="512"/>
      <c r="E33" s="512"/>
      <c r="F33" s="512"/>
      <c r="G33" s="512"/>
      <c r="H33" s="512"/>
      <c r="I33" s="498"/>
      <c r="J33" s="515"/>
      <c r="K33" s="519" t="s">
        <v>430</v>
      </c>
      <c r="L33" s="519"/>
      <c r="M33" s="519"/>
      <c r="N33" s="519"/>
      <c r="O33" s="519"/>
      <c r="P33" s="519"/>
      <c r="Q33" s="519"/>
      <c r="R33" s="519"/>
      <c r="S33" s="519"/>
      <c r="T33" s="541"/>
    </row>
    <row r="34" spans="1:20" ht="12.75" customHeight="1" x14ac:dyDescent="0.2">
      <c r="A34" s="510"/>
      <c r="B34" s="496"/>
      <c r="C34" s="177"/>
      <c r="D34" s="177"/>
      <c r="E34" s="177"/>
      <c r="F34" s="177"/>
      <c r="G34" s="177"/>
      <c r="H34" s="177"/>
      <c r="I34" s="498"/>
      <c r="J34" s="515"/>
      <c r="K34" s="519"/>
      <c r="L34" s="519"/>
      <c r="M34" s="519"/>
      <c r="N34" s="519"/>
      <c r="O34" s="519"/>
      <c r="P34" s="519"/>
      <c r="Q34" s="519"/>
      <c r="R34" s="519"/>
      <c r="S34" s="519"/>
      <c r="T34" s="541"/>
    </row>
    <row r="35" spans="1:20" ht="30" customHeight="1" x14ac:dyDescent="0.2">
      <c r="A35" s="510"/>
      <c r="B35" s="496"/>
      <c r="C35" s="502" t="s">
        <v>429</v>
      </c>
      <c r="D35" s="502"/>
      <c r="E35" s="502"/>
      <c r="F35" s="502"/>
      <c r="G35" s="502"/>
      <c r="H35" s="502"/>
      <c r="I35" s="498"/>
      <c r="J35" s="515"/>
      <c r="K35" s="519"/>
      <c r="L35" s="519"/>
      <c r="M35" s="519"/>
      <c r="N35" s="519"/>
      <c r="O35" s="519"/>
      <c r="P35" s="519"/>
      <c r="Q35" s="519"/>
      <c r="R35" s="519"/>
      <c r="S35" s="519"/>
      <c r="T35" s="541"/>
    </row>
    <row r="36" spans="1:20" ht="13.5" thickBot="1" x14ac:dyDescent="0.25">
      <c r="A36" s="511"/>
      <c r="B36" s="504"/>
      <c r="C36" s="505"/>
      <c r="D36" s="505"/>
      <c r="E36" s="505"/>
      <c r="F36" s="505"/>
      <c r="G36" s="505"/>
      <c r="H36" s="505"/>
      <c r="I36" s="513"/>
      <c r="J36" s="516"/>
      <c r="K36" s="506"/>
      <c r="L36" s="506"/>
      <c r="M36" s="506"/>
      <c r="N36" s="506"/>
      <c r="O36" s="506"/>
      <c r="P36" s="506"/>
      <c r="Q36" s="506"/>
      <c r="R36" s="44"/>
      <c r="S36" s="44"/>
      <c r="T36" s="542"/>
    </row>
    <row r="37" spans="1:20" ht="24" customHeight="1" x14ac:dyDescent="0.2">
      <c r="A37" s="35" t="s">
        <v>25</v>
      </c>
      <c r="B37" s="495"/>
      <c r="I37" s="497"/>
      <c r="J37" s="492"/>
      <c r="K37" s="69"/>
      <c r="L37" s="69"/>
      <c r="M37" s="69"/>
      <c r="N37" s="69"/>
      <c r="O37" s="69"/>
      <c r="P37" s="69"/>
      <c r="Q37" s="69"/>
      <c r="R37" s="67"/>
      <c r="S37" s="67"/>
      <c r="T37" s="501"/>
    </row>
    <row r="38" spans="1:20" ht="21" customHeight="1" x14ac:dyDescent="0.2">
      <c r="A38" s="517" t="s">
        <v>45</v>
      </c>
      <c r="B38" s="496"/>
      <c r="C38" s="489" t="s">
        <v>431</v>
      </c>
      <c r="D38" s="489"/>
      <c r="E38" s="489"/>
      <c r="F38" s="489"/>
      <c r="G38" s="489"/>
      <c r="H38" s="489"/>
      <c r="I38" s="498"/>
      <c r="J38" s="493"/>
      <c r="K38" s="179"/>
      <c r="L38" s="564"/>
      <c r="M38" s="564"/>
      <c r="N38" s="564"/>
      <c r="O38" s="564"/>
      <c r="P38" s="564"/>
      <c r="Q38" s="564"/>
      <c r="R38" s="564"/>
      <c r="S38" s="564"/>
      <c r="T38" s="501"/>
    </row>
    <row r="39" spans="1:20" ht="15.75" customHeight="1" x14ac:dyDescent="0.2">
      <c r="A39" s="517"/>
      <c r="B39" s="496"/>
      <c r="C39" s="489"/>
      <c r="D39" s="489"/>
      <c r="E39" s="489"/>
      <c r="F39" s="489"/>
      <c r="G39" s="489"/>
      <c r="H39" s="489"/>
      <c r="I39" s="498"/>
      <c r="J39" s="493"/>
      <c r="K39" s="180"/>
      <c r="L39" s="565"/>
      <c r="M39" s="181"/>
      <c r="N39" s="182"/>
      <c r="O39" s="183"/>
      <c r="P39" s="183"/>
      <c r="Q39" s="183"/>
      <c r="R39" s="183"/>
      <c r="S39" s="183"/>
      <c r="T39" s="501"/>
    </row>
    <row r="40" spans="1:20" ht="12.75" customHeight="1" x14ac:dyDescent="0.2">
      <c r="A40" s="517"/>
      <c r="B40" s="496"/>
      <c r="I40" s="498"/>
      <c r="J40" s="493"/>
      <c r="K40" s="180"/>
      <c r="L40" s="565"/>
      <c r="M40" s="184"/>
      <c r="N40" s="182"/>
      <c r="O40" s="183"/>
      <c r="P40" s="183"/>
      <c r="Q40" s="183"/>
      <c r="R40" s="183"/>
      <c r="S40" s="183"/>
      <c r="T40" s="501"/>
    </row>
    <row r="41" spans="1:20" x14ac:dyDescent="0.2">
      <c r="A41" s="517"/>
      <c r="B41" s="496"/>
      <c r="C41" s="487" t="s">
        <v>95</v>
      </c>
      <c r="D41" s="487"/>
      <c r="E41" s="487"/>
      <c r="F41" s="487"/>
      <c r="G41" s="487"/>
      <c r="H41" s="487"/>
      <c r="I41" s="498"/>
      <c r="J41" s="493"/>
      <c r="K41" s="180"/>
      <c r="L41" s="565"/>
      <c r="M41" s="184"/>
      <c r="N41" s="182"/>
      <c r="O41" s="183"/>
      <c r="P41" s="183"/>
      <c r="Q41" s="183"/>
      <c r="R41" s="183"/>
      <c r="S41" s="183"/>
      <c r="T41" s="501"/>
    </row>
    <row r="42" spans="1:20" x14ac:dyDescent="0.2">
      <c r="A42" s="517"/>
      <c r="B42" s="496"/>
      <c r="C42" s="487"/>
      <c r="D42" s="487"/>
      <c r="E42" s="487"/>
      <c r="F42" s="487"/>
      <c r="G42" s="487"/>
      <c r="H42" s="487"/>
      <c r="I42" s="498"/>
      <c r="J42" s="493"/>
      <c r="K42" s="180"/>
      <c r="L42" s="565"/>
      <c r="M42" s="184"/>
      <c r="N42" s="182"/>
      <c r="O42" s="183"/>
      <c r="P42" s="183"/>
      <c r="Q42" s="183"/>
      <c r="R42" s="183"/>
      <c r="S42" s="183"/>
      <c r="T42" s="501"/>
    </row>
    <row r="43" spans="1:20" ht="12.75" customHeight="1" x14ac:dyDescent="0.2">
      <c r="A43" s="517"/>
      <c r="B43" s="496"/>
      <c r="C43" s="487"/>
      <c r="D43" s="487"/>
      <c r="E43" s="487"/>
      <c r="F43" s="487"/>
      <c r="G43" s="487"/>
      <c r="H43" s="487"/>
      <c r="I43" s="498"/>
      <c r="J43" s="493"/>
      <c r="K43" s="180"/>
      <c r="L43" s="565"/>
      <c r="M43" s="184"/>
      <c r="N43" s="182"/>
      <c r="O43" s="183"/>
      <c r="P43" s="183"/>
      <c r="Q43" s="183"/>
      <c r="R43" s="183"/>
      <c r="S43" s="183"/>
      <c r="T43" s="501"/>
    </row>
    <row r="44" spans="1:20" ht="12.75" customHeight="1" x14ac:dyDescent="0.2">
      <c r="A44" s="517"/>
      <c r="B44" s="496"/>
      <c r="C44" s="487"/>
      <c r="D44" s="487"/>
      <c r="E44" s="487"/>
      <c r="F44" s="487"/>
      <c r="G44" s="487"/>
      <c r="H44" s="487"/>
      <c r="I44" s="498"/>
      <c r="J44" s="493"/>
      <c r="K44" s="180"/>
      <c r="L44" s="565"/>
      <c r="M44" s="184"/>
      <c r="N44" s="182"/>
      <c r="O44" s="183"/>
      <c r="P44" s="183"/>
      <c r="Q44" s="183"/>
      <c r="R44" s="183"/>
      <c r="S44" s="183"/>
      <c r="T44" s="501"/>
    </row>
    <row r="45" spans="1:20" ht="12.75" customHeight="1" x14ac:dyDescent="0.2">
      <c r="A45" s="517"/>
      <c r="B45" s="496"/>
      <c r="C45" s="33"/>
      <c r="D45" s="37"/>
      <c r="E45" s="37"/>
      <c r="F45" s="37"/>
      <c r="G45" s="37"/>
      <c r="H45" s="37"/>
      <c r="I45" s="498"/>
      <c r="J45" s="493"/>
      <c r="K45" s="180"/>
      <c r="L45" s="565"/>
      <c r="M45" s="184"/>
      <c r="N45" s="182"/>
      <c r="O45" s="183"/>
      <c r="P45" s="183"/>
      <c r="Q45" s="183"/>
      <c r="R45" s="183"/>
      <c r="S45" s="183"/>
      <c r="T45" s="501"/>
    </row>
    <row r="46" spans="1:20" ht="12.75" customHeight="1" x14ac:dyDescent="0.2">
      <c r="A46" s="517"/>
      <c r="B46" s="496"/>
      <c r="C46" s="489" t="s">
        <v>432</v>
      </c>
      <c r="D46" s="489"/>
      <c r="E46" s="489"/>
      <c r="F46" s="489"/>
      <c r="G46" s="489"/>
      <c r="H46" s="489"/>
      <c r="I46" s="498"/>
      <c r="J46" s="493"/>
      <c r="K46" s="180"/>
      <c r="L46" s="565"/>
      <c r="M46" s="184"/>
      <c r="N46" s="182"/>
      <c r="O46" s="183"/>
      <c r="P46" s="183"/>
      <c r="Q46" s="183"/>
      <c r="R46" s="183"/>
      <c r="S46" s="183"/>
      <c r="T46" s="501"/>
    </row>
    <row r="47" spans="1:20" ht="12.75" customHeight="1" x14ac:dyDescent="0.2">
      <c r="A47" s="517"/>
      <c r="B47" s="496"/>
      <c r="C47" s="489"/>
      <c r="D47" s="489"/>
      <c r="E47" s="489"/>
      <c r="F47" s="489"/>
      <c r="G47" s="489"/>
      <c r="H47" s="489"/>
      <c r="I47" s="498"/>
      <c r="J47" s="493"/>
      <c r="K47" s="180"/>
      <c r="L47" s="565"/>
      <c r="M47" s="184"/>
      <c r="N47" s="182"/>
      <c r="O47" s="183"/>
      <c r="P47" s="183"/>
      <c r="Q47" s="183"/>
      <c r="R47" s="183"/>
      <c r="S47" s="183"/>
      <c r="T47" s="501"/>
    </row>
    <row r="48" spans="1:20" ht="12.75" customHeight="1" x14ac:dyDescent="0.2">
      <c r="A48" s="517"/>
      <c r="B48" s="496"/>
      <c r="C48" s="489"/>
      <c r="D48" s="489"/>
      <c r="E48" s="489"/>
      <c r="F48" s="489"/>
      <c r="G48" s="489"/>
      <c r="H48" s="489"/>
      <c r="I48" s="498"/>
      <c r="J48" s="493"/>
      <c r="K48" s="180"/>
      <c r="L48" s="565"/>
      <c r="M48" s="184"/>
      <c r="N48" s="182"/>
      <c r="O48" s="183"/>
      <c r="P48" s="183"/>
      <c r="Q48" s="183"/>
      <c r="R48" s="183"/>
      <c r="S48" s="183"/>
      <c r="T48" s="501"/>
    </row>
    <row r="49" spans="1:20" ht="12.75" customHeight="1" x14ac:dyDescent="0.2">
      <c r="A49" s="517"/>
      <c r="B49" s="496"/>
      <c r="C49" s="489"/>
      <c r="D49" s="489"/>
      <c r="E49" s="489"/>
      <c r="F49" s="489"/>
      <c r="G49" s="489"/>
      <c r="H49" s="489"/>
      <c r="I49" s="498"/>
      <c r="J49" s="493"/>
      <c r="K49" s="180"/>
      <c r="L49" s="565"/>
      <c r="M49" s="184"/>
      <c r="N49" s="182"/>
      <c r="O49" s="183"/>
      <c r="P49" s="183"/>
      <c r="Q49" s="183"/>
      <c r="R49" s="183"/>
      <c r="S49" s="183"/>
      <c r="T49" s="501"/>
    </row>
    <row r="50" spans="1:20" ht="12.75" customHeight="1" x14ac:dyDescent="0.2">
      <c r="A50" s="517"/>
      <c r="B50" s="496"/>
      <c r="C50" s="489"/>
      <c r="D50" s="489"/>
      <c r="E50" s="489"/>
      <c r="F50" s="489"/>
      <c r="G50" s="489"/>
      <c r="H50" s="489"/>
      <c r="I50" s="498"/>
      <c r="J50" s="493"/>
      <c r="K50" s="180"/>
      <c r="L50" s="565"/>
      <c r="M50" s="184"/>
      <c r="N50" s="182"/>
      <c r="O50" s="183"/>
      <c r="P50" s="183"/>
      <c r="Q50" s="183"/>
      <c r="R50" s="183"/>
      <c r="S50" s="183"/>
      <c r="T50" s="501"/>
    </row>
    <row r="51" spans="1:20" ht="12.75" customHeight="1" x14ac:dyDescent="0.2">
      <c r="A51" s="517"/>
      <c r="B51" s="496"/>
      <c r="C51" s="489"/>
      <c r="D51" s="489"/>
      <c r="E51" s="489"/>
      <c r="F51" s="489"/>
      <c r="G51" s="489"/>
      <c r="H51" s="489"/>
      <c r="I51" s="498"/>
      <c r="J51" s="493"/>
      <c r="K51" s="180"/>
      <c r="L51" s="565"/>
      <c r="M51" s="184"/>
      <c r="N51" s="182"/>
      <c r="O51" s="183"/>
      <c r="P51" s="183"/>
      <c r="Q51" s="183"/>
      <c r="R51" s="183"/>
      <c r="S51" s="183"/>
      <c r="T51" s="501"/>
    </row>
    <row r="52" spans="1:20" ht="12.75" customHeight="1" x14ac:dyDescent="0.2">
      <c r="A52" s="517"/>
      <c r="B52" s="496"/>
      <c r="C52" s="489"/>
      <c r="D52" s="489"/>
      <c r="E52" s="489"/>
      <c r="F52" s="489"/>
      <c r="G52" s="489"/>
      <c r="H52" s="489"/>
      <c r="I52" s="498"/>
      <c r="J52" s="493"/>
      <c r="K52" s="180"/>
      <c r="L52" s="565"/>
      <c r="M52" s="184"/>
      <c r="N52" s="182"/>
      <c r="O52" s="183"/>
      <c r="P52" s="183"/>
      <c r="Q52" s="183"/>
      <c r="R52" s="183"/>
      <c r="S52" s="183"/>
      <c r="T52" s="501"/>
    </row>
    <row r="53" spans="1:20" ht="12.75" customHeight="1" x14ac:dyDescent="0.2">
      <c r="A53" s="517"/>
      <c r="B53" s="496"/>
      <c r="C53" s="489"/>
      <c r="D53" s="489"/>
      <c r="E53" s="489"/>
      <c r="F53" s="489"/>
      <c r="G53" s="489"/>
      <c r="H53" s="489"/>
      <c r="I53" s="498"/>
      <c r="J53" s="493"/>
      <c r="K53" s="180"/>
      <c r="L53" s="565"/>
      <c r="M53" s="184"/>
      <c r="N53" s="182"/>
      <c r="O53" s="183"/>
      <c r="P53" s="183"/>
      <c r="Q53" s="183"/>
      <c r="R53" s="183"/>
      <c r="S53" s="183"/>
      <c r="T53" s="501"/>
    </row>
    <row r="54" spans="1:20" ht="12.75" customHeight="1" x14ac:dyDescent="0.2">
      <c r="A54" s="517"/>
      <c r="B54" s="496"/>
      <c r="C54" s="489"/>
      <c r="D54" s="489"/>
      <c r="E54" s="489"/>
      <c r="F54" s="489"/>
      <c r="G54" s="489"/>
      <c r="H54" s="489"/>
      <c r="I54" s="498"/>
      <c r="J54" s="493"/>
      <c r="K54" s="180"/>
      <c r="L54" s="565"/>
      <c r="M54" s="184"/>
      <c r="N54" s="182"/>
      <c r="O54" s="183"/>
      <c r="P54" s="183"/>
      <c r="Q54" s="183"/>
      <c r="R54" s="183"/>
      <c r="S54" s="183"/>
      <c r="T54" s="501"/>
    </row>
    <row r="55" spans="1:20" ht="12.75" customHeight="1" x14ac:dyDescent="0.2">
      <c r="A55" s="517"/>
      <c r="B55" s="496"/>
      <c r="C55" s="489"/>
      <c r="D55" s="489"/>
      <c r="E55" s="489"/>
      <c r="F55" s="489"/>
      <c r="G55" s="489"/>
      <c r="H55" s="489"/>
      <c r="I55" s="498"/>
      <c r="J55" s="493"/>
      <c r="K55" s="180"/>
      <c r="L55" s="565"/>
      <c r="M55" s="184"/>
      <c r="N55" s="182"/>
      <c r="O55" s="183"/>
      <c r="P55" s="183"/>
      <c r="Q55" s="183"/>
      <c r="R55" s="183"/>
      <c r="S55" s="183"/>
      <c r="T55" s="501"/>
    </row>
    <row r="56" spans="1:20" ht="12.75" customHeight="1" x14ac:dyDescent="0.2">
      <c r="A56" s="517"/>
      <c r="B56" s="496"/>
      <c r="C56" s="178"/>
      <c r="D56" s="178"/>
      <c r="E56" s="178"/>
      <c r="F56" s="178"/>
      <c r="G56" s="178"/>
      <c r="H56" s="178"/>
      <c r="I56" s="498"/>
      <c r="J56" s="493"/>
      <c r="K56" s="180"/>
      <c r="L56" s="565"/>
      <c r="M56" s="184"/>
      <c r="N56" s="182"/>
      <c r="O56" s="183"/>
      <c r="P56" s="183"/>
      <c r="Q56" s="183"/>
      <c r="R56" s="183"/>
      <c r="S56" s="183"/>
      <c r="T56" s="501"/>
    </row>
    <row r="57" spans="1:20" ht="12.75" customHeight="1" x14ac:dyDescent="0.2">
      <c r="A57" s="517"/>
      <c r="B57" s="496"/>
      <c r="C57" s="489" t="s">
        <v>433</v>
      </c>
      <c r="D57" s="489"/>
      <c r="E57" s="489"/>
      <c r="F57" s="489"/>
      <c r="G57" s="489"/>
      <c r="H57" s="489"/>
      <c r="I57" s="498"/>
      <c r="J57" s="493"/>
      <c r="K57" s="180"/>
      <c r="L57" s="565"/>
      <c r="M57" s="184"/>
      <c r="N57" s="182"/>
      <c r="O57" s="183"/>
      <c r="P57" s="183"/>
      <c r="Q57" s="183"/>
      <c r="R57" s="183"/>
      <c r="S57" s="183"/>
      <c r="T57" s="501"/>
    </row>
    <row r="58" spans="1:20" ht="12.75" customHeight="1" x14ac:dyDescent="0.2">
      <c r="A58" s="517"/>
      <c r="B58" s="496"/>
      <c r="C58" s="489"/>
      <c r="D58" s="489"/>
      <c r="E58" s="489"/>
      <c r="F58" s="489"/>
      <c r="G58" s="489"/>
      <c r="H58" s="489"/>
      <c r="I58" s="498"/>
      <c r="J58" s="493"/>
      <c r="K58" s="180"/>
      <c r="L58" s="565"/>
      <c r="M58" s="184"/>
      <c r="N58" s="182"/>
      <c r="O58" s="183"/>
      <c r="P58" s="183"/>
      <c r="Q58" s="183"/>
      <c r="R58" s="183"/>
      <c r="S58" s="183"/>
      <c r="T58" s="501"/>
    </row>
    <row r="59" spans="1:20" ht="12.75" customHeight="1" x14ac:dyDescent="0.2">
      <c r="A59" s="517"/>
      <c r="B59" s="496"/>
      <c r="C59" s="489"/>
      <c r="D59" s="489"/>
      <c r="E59" s="489"/>
      <c r="F59" s="489"/>
      <c r="G59" s="489"/>
      <c r="H59" s="489"/>
      <c r="I59" s="498"/>
      <c r="J59" s="493"/>
      <c r="K59" s="180"/>
      <c r="L59" s="565"/>
      <c r="M59" s="184"/>
      <c r="N59" s="182"/>
      <c r="O59" s="183"/>
      <c r="P59" s="183"/>
      <c r="Q59" s="183"/>
      <c r="R59" s="183"/>
      <c r="S59" s="183"/>
      <c r="T59" s="501"/>
    </row>
    <row r="60" spans="1:20" ht="12.75" customHeight="1" x14ac:dyDescent="0.2">
      <c r="A60" s="517"/>
      <c r="B60" s="496"/>
      <c r="C60" s="489"/>
      <c r="D60" s="489"/>
      <c r="E60" s="489"/>
      <c r="F60" s="489"/>
      <c r="G60" s="489"/>
      <c r="H60" s="489"/>
      <c r="I60" s="498"/>
      <c r="J60" s="493"/>
      <c r="K60" s="180"/>
      <c r="L60" s="565"/>
      <c r="M60" s="184"/>
      <c r="N60" s="182"/>
      <c r="O60" s="183"/>
      <c r="P60" s="183"/>
      <c r="Q60" s="183"/>
      <c r="R60" s="183"/>
      <c r="S60" s="183"/>
      <c r="T60" s="501"/>
    </row>
    <row r="61" spans="1:20" ht="12.75" customHeight="1" x14ac:dyDescent="0.2">
      <c r="A61" s="517"/>
      <c r="B61" s="496"/>
      <c r="C61" s="489"/>
      <c r="D61" s="489"/>
      <c r="E61" s="489"/>
      <c r="F61" s="489"/>
      <c r="G61" s="489"/>
      <c r="H61" s="489"/>
      <c r="I61" s="498"/>
      <c r="J61" s="493"/>
      <c r="K61" s="180"/>
      <c r="L61" s="565"/>
      <c r="M61" s="184"/>
      <c r="N61" s="182"/>
      <c r="O61" s="183"/>
      <c r="P61" s="183"/>
      <c r="Q61" s="183"/>
      <c r="R61" s="183"/>
      <c r="S61" s="183"/>
      <c r="T61" s="501"/>
    </row>
    <row r="62" spans="1:20" ht="12.75" customHeight="1" x14ac:dyDescent="0.2">
      <c r="A62" s="517"/>
      <c r="B62" s="496"/>
      <c r="C62" s="489"/>
      <c r="D62" s="489"/>
      <c r="E62" s="489"/>
      <c r="F62" s="489"/>
      <c r="G62" s="489"/>
      <c r="H62" s="489"/>
      <c r="I62" s="498"/>
      <c r="J62" s="493"/>
      <c r="K62" s="180"/>
      <c r="L62" s="565"/>
      <c r="M62" s="184"/>
      <c r="N62" s="182"/>
      <c r="O62" s="183"/>
      <c r="P62" s="183"/>
      <c r="Q62" s="183"/>
      <c r="R62" s="183"/>
      <c r="S62" s="183"/>
      <c r="T62" s="501"/>
    </row>
    <row r="63" spans="1:20" ht="12.75" customHeight="1" x14ac:dyDescent="0.2">
      <c r="A63" s="517"/>
      <c r="B63" s="496"/>
      <c r="C63" s="75"/>
      <c r="D63" s="75"/>
      <c r="E63" s="75"/>
      <c r="F63" s="75"/>
      <c r="G63" s="75"/>
      <c r="H63" s="75"/>
      <c r="I63" s="498"/>
      <c r="J63" s="493"/>
      <c r="K63" s="180"/>
      <c r="L63" s="565"/>
      <c r="M63" s="184"/>
      <c r="N63" s="182"/>
      <c r="O63" s="183"/>
      <c r="P63" s="183"/>
      <c r="Q63" s="183"/>
      <c r="R63" s="183"/>
      <c r="S63" s="183"/>
      <c r="T63" s="501"/>
    </row>
    <row r="64" spans="1:20" ht="12.75" customHeight="1" x14ac:dyDescent="0.2">
      <c r="A64" s="517"/>
      <c r="B64" s="496"/>
      <c r="C64" s="502" t="s">
        <v>75</v>
      </c>
      <c r="D64" s="490"/>
      <c r="E64" s="490"/>
      <c r="F64" s="490"/>
      <c r="G64" s="490"/>
      <c r="H64" s="490"/>
      <c r="I64" s="498"/>
      <c r="J64" s="493"/>
      <c r="K64" s="180"/>
      <c r="L64" s="565"/>
      <c r="M64" s="184"/>
      <c r="N64" s="182"/>
      <c r="O64" s="183"/>
      <c r="P64" s="183"/>
      <c r="Q64" s="183"/>
      <c r="R64" s="183"/>
      <c r="S64" s="183"/>
      <c r="T64" s="501"/>
    </row>
    <row r="65" spans="1:20" ht="12.75" customHeight="1" x14ac:dyDescent="0.2">
      <c r="A65" s="517"/>
      <c r="B65" s="496"/>
      <c r="C65" s="153" t="s">
        <v>380</v>
      </c>
      <c r="D65" s="487" t="s">
        <v>435</v>
      </c>
      <c r="E65" s="487"/>
      <c r="F65" s="487"/>
      <c r="G65" s="487"/>
      <c r="H65" s="487"/>
      <c r="I65" s="498"/>
      <c r="J65" s="493"/>
      <c r="K65" s="180"/>
      <c r="L65" s="565"/>
      <c r="M65" s="184"/>
      <c r="N65" s="182"/>
      <c r="O65" s="183"/>
      <c r="P65" s="183"/>
      <c r="Q65" s="183"/>
      <c r="R65" s="183"/>
      <c r="S65" s="183"/>
      <c r="T65" s="501"/>
    </row>
    <row r="66" spans="1:20" ht="31.5" customHeight="1" x14ac:dyDescent="0.2">
      <c r="A66" s="517"/>
      <c r="B66" s="496"/>
      <c r="C66" s="154" t="s">
        <v>319</v>
      </c>
      <c r="D66" s="509" t="s">
        <v>385</v>
      </c>
      <c r="E66" s="509"/>
      <c r="F66" s="509"/>
      <c r="G66" s="509"/>
      <c r="H66" s="509"/>
      <c r="I66" s="498"/>
      <c r="J66" s="493"/>
      <c r="K66" s="180"/>
      <c r="L66" s="181"/>
      <c r="M66" s="181"/>
      <c r="N66" s="185"/>
      <c r="O66" s="186"/>
      <c r="P66" s="186"/>
      <c r="Q66" s="186"/>
      <c r="R66" s="186"/>
      <c r="S66" s="186"/>
      <c r="T66" s="501"/>
    </row>
    <row r="67" spans="1:20" ht="45" customHeight="1" x14ac:dyDescent="0.2">
      <c r="A67" s="517"/>
      <c r="B67" s="496"/>
      <c r="C67" s="155" t="s">
        <v>381</v>
      </c>
      <c r="D67" s="509" t="s">
        <v>390</v>
      </c>
      <c r="E67" s="509"/>
      <c r="F67" s="509"/>
      <c r="G67" s="509"/>
      <c r="H67" s="509"/>
      <c r="I67" s="498"/>
      <c r="J67" s="493"/>
      <c r="K67" s="180"/>
      <c r="L67" s="181"/>
      <c r="N67" s="185"/>
      <c r="O67" s="187"/>
      <c r="P67" s="187"/>
      <c r="Q67" s="566"/>
      <c r="R67" s="566"/>
      <c r="S67" s="187"/>
      <c r="T67" s="501"/>
    </row>
    <row r="68" spans="1:20" ht="36.75" customHeight="1" x14ac:dyDescent="0.2">
      <c r="A68" s="517"/>
      <c r="B68" s="496"/>
      <c r="C68" s="155" t="s">
        <v>382</v>
      </c>
      <c r="D68" s="509" t="s">
        <v>386</v>
      </c>
      <c r="E68" s="509"/>
      <c r="F68" s="509"/>
      <c r="G68" s="509"/>
      <c r="H68" s="509"/>
      <c r="I68" s="498"/>
      <c r="J68" s="493"/>
      <c r="K68" s="180"/>
      <c r="L68" s="502" t="s">
        <v>387</v>
      </c>
      <c r="M68" s="502"/>
      <c r="N68" s="502"/>
      <c r="O68" s="502"/>
      <c r="P68" s="502"/>
      <c r="Q68" s="502"/>
      <c r="R68" s="502"/>
      <c r="S68" s="502"/>
      <c r="T68" s="501"/>
    </row>
    <row r="69" spans="1:20" ht="36" customHeight="1" x14ac:dyDescent="0.2">
      <c r="A69" s="517"/>
      <c r="B69" s="496"/>
      <c r="C69" s="155" t="s">
        <v>383</v>
      </c>
      <c r="D69" s="509" t="s">
        <v>384</v>
      </c>
      <c r="E69" s="509"/>
      <c r="F69" s="509"/>
      <c r="G69" s="509"/>
      <c r="H69" s="509"/>
      <c r="I69" s="498"/>
      <c r="J69" s="493"/>
      <c r="K69" s="180"/>
      <c r="L69" s="502" t="s">
        <v>434</v>
      </c>
      <c r="M69" s="502"/>
      <c r="N69" s="502"/>
      <c r="O69" s="502"/>
      <c r="P69" s="502"/>
      <c r="Q69" s="502"/>
      <c r="R69" s="502"/>
      <c r="S69" s="502"/>
      <c r="T69" s="501"/>
    </row>
    <row r="70" spans="1:20" ht="11.25" customHeight="1" thickBot="1" x14ac:dyDescent="0.25">
      <c r="A70" s="518"/>
      <c r="B70" s="496"/>
      <c r="C70" s="503"/>
      <c r="D70" s="503"/>
      <c r="E70" s="503"/>
      <c r="F70" s="503"/>
      <c r="G70" s="503"/>
      <c r="H70" s="503"/>
      <c r="I70" s="498"/>
      <c r="J70" s="493"/>
      <c r="K70" s="499"/>
      <c r="L70" s="499"/>
      <c r="M70" s="499"/>
      <c r="N70" s="499"/>
      <c r="O70" s="499"/>
      <c r="P70" s="499"/>
      <c r="Q70" s="499"/>
      <c r="R70" s="499"/>
      <c r="S70" s="499"/>
      <c r="T70" s="500"/>
    </row>
    <row r="71" spans="1:20" ht="32.25" customHeight="1" x14ac:dyDescent="0.2">
      <c r="A71" s="36" t="s">
        <v>26</v>
      </c>
      <c r="B71" s="495"/>
      <c r="C71" s="488" t="s">
        <v>436</v>
      </c>
      <c r="D71" s="488"/>
      <c r="E71" s="488"/>
      <c r="F71" s="488"/>
      <c r="G71" s="488"/>
      <c r="H71" s="488"/>
      <c r="I71" s="555"/>
      <c r="J71" s="492"/>
      <c r="K71" s="507"/>
      <c r="L71" s="507"/>
      <c r="M71" s="507"/>
      <c r="N71" s="507"/>
      <c r="O71" s="507"/>
      <c r="P71" s="507"/>
      <c r="Q71" s="507"/>
      <c r="R71" s="68"/>
      <c r="S71" s="68"/>
      <c r="T71" s="553"/>
    </row>
    <row r="72" spans="1:20" ht="25.5" customHeight="1" x14ac:dyDescent="0.2">
      <c r="A72" s="510" t="s">
        <v>28</v>
      </c>
      <c r="B72" s="496"/>
      <c r="C72" s="508" t="s">
        <v>437</v>
      </c>
      <c r="D72" s="489"/>
      <c r="E72" s="489"/>
      <c r="F72" s="489"/>
      <c r="G72" s="489"/>
      <c r="H72" s="489"/>
      <c r="I72" s="556"/>
      <c r="J72" s="493"/>
      <c r="K72" s="550" t="s">
        <v>49</v>
      </c>
      <c r="L72" s="550"/>
      <c r="M72" s="550" t="s">
        <v>46</v>
      </c>
      <c r="N72" s="550"/>
      <c r="O72" s="550"/>
      <c r="P72" s="550" t="s">
        <v>47</v>
      </c>
      <c r="Q72" s="550"/>
      <c r="R72" s="550"/>
      <c r="S72" s="550"/>
      <c r="T72" s="501"/>
    </row>
    <row r="73" spans="1:20" ht="24.95" customHeight="1" x14ac:dyDescent="0.2">
      <c r="A73" s="510"/>
      <c r="B73" s="496"/>
      <c r="C73" s="508" t="s">
        <v>438</v>
      </c>
      <c r="D73" s="489"/>
      <c r="E73" s="489"/>
      <c r="F73" s="489"/>
      <c r="G73" s="489"/>
      <c r="H73" s="489"/>
      <c r="I73" s="556"/>
      <c r="J73" s="493"/>
      <c r="K73" s="550"/>
      <c r="L73" s="550"/>
      <c r="M73" s="550"/>
      <c r="N73" s="550"/>
      <c r="O73" s="550"/>
      <c r="P73" s="550"/>
      <c r="Q73" s="550"/>
      <c r="R73" s="550"/>
      <c r="S73" s="550"/>
      <c r="T73" s="501"/>
    </row>
    <row r="74" spans="1:20" ht="23.25" customHeight="1" x14ac:dyDescent="0.2">
      <c r="A74" s="510"/>
      <c r="B74" s="496"/>
      <c r="C74" s="487" t="s">
        <v>96</v>
      </c>
      <c r="D74" s="487"/>
      <c r="E74" s="487"/>
      <c r="F74" s="487"/>
      <c r="G74" s="487"/>
      <c r="H74" s="487"/>
      <c r="I74" s="556"/>
      <c r="J74" s="493"/>
      <c r="K74" s="558" t="s">
        <v>388</v>
      </c>
      <c r="L74" s="558"/>
      <c r="M74" s="552" t="s">
        <v>42</v>
      </c>
      <c r="N74" s="552"/>
      <c r="O74" s="552"/>
      <c r="P74" s="551" t="s">
        <v>440</v>
      </c>
      <c r="Q74" s="551"/>
      <c r="R74" s="551"/>
      <c r="S74" s="551"/>
      <c r="T74" s="501"/>
    </row>
    <row r="75" spans="1:20" ht="24.95" customHeight="1" x14ac:dyDescent="0.2">
      <c r="A75" s="510"/>
      <c r="B75" s="496"/>
      <c r="C75" s="508" t="s">
        <v>439</v>
      </c>
      <c r="D75" s="489"/>
      <c r="E75" s="489"/>
      <c r="F75" s="489"/>
      <c r="G75" s="489"/>
      <c r="H75" s="489"/>
      <c r="I75" s="556"/>
      <c r="J75" s="493"/>
      <c r="K75" s="558"/>
      <c r="L75" s="558"/>
      <c r="M75" s="552"/>
      <c r="N75" s="552"/>
      <c r="O75" s="552"/>
      <c r="P75" s="551"/>
      <c r="Q75" s="551"/>
      <c r="R75" s="551"/>
      <c r="S75" s="551"/>
      <c r="T75" s="501"/>
    </row>
    <row r="76" spans="1:20" ht="24.95" customHeight="1" x14ac:dyDescent="0.2">
      <c r="A76" s="510"/>
      <c r="B76" s="496"/>
      <c r="C76" s="489"/>
      <c r="D76" s="489"/>
      <c r="E76" s="489"/>
      <c r="F76" s="489"/>
      <c r="G76" s="489"/>
      <c r="H76" s="489"/>
      <c r="I76" s="556"/>
      <c r="J76" s="493"/>
      <c r="K76" s="558"/>
      <c r="L76" s="558"/>
      <c r="M76" s="552"/>
      <c r="N76" s="552"/>
      <c r="O76" s="552"/>
      <c r="P76" s="551"/>
      <c r="Q76" s="551"/>
      <c r="R76" s="551"/>
      <c r="S76" s="551"/>
      <c r="T76" s="501"/>
    </row>
    <row r="77" spans="1:20" ht="24.95" customHeight="1" x14ac:dyDescent="0.2">
      <c r="A77" s="510"/>
      <c r="B77" s="496"/>
      <c r="C77" s="489"/>
      <c r="D77" s="489"/>
      <c r="E77" s="489"/>
      <c r="F77" s="489"/>
      <c r="G77" s="489"/>
      <c r="H77" s="489"/>
      <c r="I77" s="556"/>
      <c r="J77" s="493"/>
      <c r="K77" s="558"/>
      <c r="L77" s="558"/>
      <c r="M77" s="552"/>
      <c r="N77" s="552"/>
      <c r="O77" s="552"/>
      <c r="P77" s="551"/>
      <c r="Q77" s="551"/>
      <c r="R77" s="551"/>
      <c r="S77" s="551"/>
      <c r="T77" s="501"/>
    </row>
    <row r="78" spans="1:20" ht="24.95" customHeight="1" x14ac:dyDescent="0.2">
      <c r="A78" s="510"/>
      <c r="B78" s="496"/>
      <c r="C78" s="502" t="s">
        <v>27</v>
      </c>
      <c r="D78" s="502"/>
      <c r="E78" s="502"/>
      <c r="F78" s="502"/>
      <c r="G78" s="502"/>
      <c r="H78" s="502"/>
      <c r="I78" s="556"/>
      <c r="J78" s="493"/>
      <c r="K78" s="558"/>
      <c r="L78" s="558"/>
      <c r="M78" s="552"/>
      <c r="N78" s="552"/>
      <c r="O78" s="552"/>
      <c r="P78" s="551"/>
      <c r="Q78" s="551"/>
      <c r="R78" s="551"/>
      <c r="S78" s="551"/>
      <c r="T78" s="501"/>
    </row>
    <row r="79" spans="1:20" ht="23.1" customHeight="1" x14ac:dyDescent="0.2">
      <c r="A79" s="510"/>
      <c r="B79" s="496"/>
      <c r="C79" s="489" t="s">
        <v>97</v>
      </c>
      <c r="D79" s="489"/>
      <c r="E79" s="489"/>
      <c r="F79" s="489"/>
      <c r="G79" s="489"/>
      <c r="H79" s="489"/>
      <c r="I79" s="556"/>
      <c r="J79" s="493"/>
      <c r="K79" s="558"/>
      <c r="L79" s="558"/>
      <c r="M79" s="552"/>
      <c r="N79" s="552"/>
      <c r="O79" s="552"/>
      <c r="P79" s="551"/>
      <c r="Q79" s="551"/>
      <c r="R79" s="551"/>
      <c r="S79" s="551"/>
      <c r="T79" s="501"/>
    </row>
    <row r="80" spans="1:20" ht="23.1" customHeight="1" x14ac:dyDescent="0.2">
      <c r="A80" s="510"/>
      <c r="B80" s="496"/>
      <c r="C80" s="489"/>
      <c r="D80" s="489"/>
      <c r="E80" s="489"/>
      <c r="F80" s="489"/>
      <c r="G80" s="489"/>
      <c r="H80" s="489"/>
      <c r="I80" s="556"/>
      <c r="J80" s="493"/>
      <c r="K80" s="560" t="s">
        <v>391</v>
      </c>
      <c r="L80" s="560"/>
      <c r="M80" s="552" t="s">
        <v>43</v>
      </c>
      <c r="N80" s="552"/>
      <c r="O80" s="552"/>
      <c r="P80" s="551" t="s">
        <v>441</v>
      </c>
      <c r="Q80" s="551"/>
      <c r="R80" s="551"/>
      <c r="S80" s="551"/>
      <c r="T80" s="501"/>
    </row>
    <row r="81" spans="1:20" ht="23.1" customHeight="1" x14ac:dyDescent="0.2">
      <c r="A81" s="510"/>
      <c r="B81" s="496"/>
      <c r="C81" s="489"/>
      <c r="D81" s="489"/>
      <c r="E81" s="489"/>
      <c r="F81" s="489"/>
      <c r="G81" s="489"/>
      <c r="H81" s="489"/>
      <c r="I81" s="556"/>
      <c r="J81" s="493"/>
      <c r="K81" s="560"/>
      <c r="L81" s="560"/>
      <c r="M81" s="552"/>
      <c r="N81" s="552"/>
      <c r="O81" s="552"/>
      <c r="P81" s="551"/>
      <c r="Q81" s="551"/>
      <c r="R81" s="551"/>
      <c r="S81" s="551"/>
      <c r="T81" s="501"/>
    </row>
    <row r="82" spans="1:20" ht="23.1" customHeight="1" x14ac:dyDescent="0.2">
      <c r="A82" s="510"/>
      <c r="B82" s="496"/>
      <c r="C82" s="502" t="s">
        <v>98</v>
      </c>
      <c r="D82" s="502"/>
      <c r="E82" s="502"/>
      <c r="F82" s="502"/>
      <c r="G82" s="502"/>
      <c r="H82" s="502"/>
      <c r="I82" s="556"/>
      <c r="J82" s="493"/>
      <c r="K82" s="560"/>
      <c r="L82" s="560"/>
      <c r="M82" s="552"/>
      <c r="N82" s="552"/>
      <c r="O82" s="552"/>
      <c r="P82" s="551"/>
      <c r="Q82" s="551"/>
      <c r="R82" s="551"/>
      <c r="S82" s="551"/>
      <c r="T82" s="501"/>
    </row>
    <row r="83" spans="1:20" ht="23.1" customHeight="1" x14ac:dyDescent="0.2">
      <c r="A83" s="510"/>
      <c r="B83" s="496"/>
      <c r="C83" s="508" t="s">
        <v>80</v>
      </c>
      <c r="D83" s="487"/>
      <c r="E83" s="487"/>
      <c r="F83" s="487"/>
      <c r="G83" s="487"/>
      <c r="H83" s="487"/>
      <c r="I83" s="556"/>
      <c r="J83" s="493"/>
      <c r="K83" s="560"/>
      <c r="L83" s="560"/>
      <c r="M83" s="552"/>
      <c r="N83" s="552"/>
      <c r="O83" s="552"/>
      <c r="P83" s="551"/>
      <c r="Q83" s="551"/>
      <c r="R83" s="551"/>
      <c r="S83" s="551"/>
      <c r="T83" s="501"/>
    </row>
    <row r="84" spans="1:20" ht="23.1" customHeight="1" x14ac:dyDescent="0.2">
      <c r="A84" s="510"/>
      <c r="B84" s="496"/>
      <c r="C84" s="487"/>
      <c r="D84" s="487"/>
      <c r="E84" s="487"/>
      <c r="F84" s="487"/>
      <c r="G84" s="487"/>
      <c r="H84" s="487"/>
      <c r="I84" s="556"/>
      <c r="J84" s="493"/>
      <c r="K84" s="560"/>
      <c r="L84" s="560"/>
      <c r="M84" s="552"/>
      <c r="N84" s="552"/>
      <c r="O84" s="552"/>
      <c r="P84" s="551"/>
      <c r="Q84" s="551"/>
      <c r="R84" s="551"/>
      <c r="S84" s="551"/>
      <c r="T84" s="501"/>
    </row>
    <row r="85" spans="1:20" ht="23.1" customHeight="1" x14ac:dyDescent="0.2">
      <c r="A85" s="510"/>
      <c r="B85" s="496"/>
      <c r="C85" s="502" t="s">
        <v>74</v>
      </c>
      <c r="D85" s="502"/>
      <c r="E85" s="502"/>
      <c r="F85" s="502"/>
      <c r="G85" s="502"/>
      <c r="H85" s="502"/>
      <c r="I85" s="556"/>
      <c r="J85" s="493"/>
      <c r="K85" s="560"/>
      <c r="L85" s="560"/>
      <c r="M85" s="552"/>
      <c r="N85" s="552"/>
      <c r="O85" s="552"/>
      <c r="P85" s="551"/>
      <c r="Q85" s="551"/>
      <c r="R85" s="551"/>
      <c r="S85" s="551"/>
      <c r="T85" s="501"/>
    </row>
    <row r="86" spans="1:20" ht="23.1" customHeight="1" x14ac:dyDescent="0.2">
      <c r="A86" s="510"/>
      <c r="B86" s="496"/>
      <c r="C86" s="490" t="s">
        <v>73</v>
      </c>
      <c r="D86" s="490"/>
      <c r="E86" s="490"/>
      <c r="F86" s="490"/>
      <c r="G86" s="490"/>
      <c r="H86" s="490"/>
      <c r="I86" s="556"/>
      <c r="J86" s="493"/>
      <c r="K86" s="559" t="s">
        <v>389</v>
      </c>
      <c r="L86" s="559"/>
      <c r="M86" s="562" t="s">
        <v>44</v>
      </c>
      <c r="N86" s="562"/>
      <c r="O86" s="562"/>
      <c r="P86" s="561" t="s">
        <v>68</v>
      </c>
      <c r="Q86" s="561"/>
      <c r="R86" s="561"/>
      <c r="S86" s="561"/>
      <c r="T86" s="501"/>
    </row>
    <row r="87" spans="1:20" ht="23.1" customHeight="1" x14ac:dyDescent="0.2">
      <c r="A87" s="510"/>
      <c r="B87" s="496"/>
      <c r="C87" s="490"/>
      <c r="D87" s="490"/>
      <c r="E87" s="490"/>
      <c r="F87" s="490"/>
      <c r="G87" s="490"/>
      <c r="H87" s="490"/>
      <c r="I87" s="556"/>
      <c r="J87" s="493"/>
      <c r="K87" s="559"/>
      <c r="L87" s="559"/>
      <c r="M87" s="562"/>
      <c r="N87" s="562"/>
      <c r="O87" s="562"/>
      <c r="P87" s="561"/>
      <c r="Q87" s="561"/>
      <c r="R87" s="561"/>
      <c r="S87" s="561"/>
      <c r="T87" s="501"/>
    </row>
    <row r="88" spans="1:20" ht="23.1" customHeight="1" x14ac:dyDescent="0.2">
      <c r="A88" s="510"/>
      <c r="B88" s="496"/>
      <c r="C88" s="502" t="s">
        <v>56</v>
      </c>
      <c r="D88" s="502"/>
      <c r="E88" s="502"/>
      <c r="F88" s="502"/>
      <c r="G88" s="502"/>
      <c r="H88" s="502"/>
      <c r="I88" s="556"/>
      <c r="J88" s="493"/>
      <c r="K88" s="559"/>
      <c r="L88" s="559"/>
      <c r="M88" s="562"/>
      <c r="N88" s="562"/>
      <c r="O88" s="562"/>
      <c r="P88" s="561"/>
      <c r="Q88" s="561"/>
      <c r="R88" s="561"/>
      <c r="S88" s="561"/>
      <c r="T88" s="501"/>
    </row>
    <row r="89" spans="1:20" ht="23.1" customHeight="1" x14ac:dyDescent="0.2">
      <c r="A89" s="510"/>
      <c r="B89" s="496"/>
      <c r="C89" s="490" t="s">
        <v>417</v>
      </c>
      <c r="D89" s="490"/>
      <c r="E89" s="490"/>
      <c r="F89" s="490"/>
      <c r="G89" s="490"/>
      <c r="H89" s="490"/>
      <c r="I89" s="556"/>
      <c r="J89" s="493"/>
      <c r="K89" s="559"/>
      <c r="L89" s="559"/>
      <c r="M89" s="562"/>
      <c r="N89" s="562"/>
      <c r="O89" s="562"/>
      <c r="P89" s="561"/>
      <c r="Q89" s="561"/>
      <c r="R89" s="561"/>
      <c r="S89" s="561"/>
      <c r="T89" s="501"/>
    </row>
    <row r="90" spans="1:20" ht="23.1" customHeight="1" x14ac:dyDescent="0.2">
      <c r="A90" s="510"/>
      <c r="B90" s="496"/>
      <c r="C90" s="490"/>
      <c r="D90" s="490"/>
      <c r="E90" s="490"/>
      <c r="F90" s="490"/>
      <c r="G90" s="490"/>
      <c r="H90" s="490"/>
      <c r="I90" s="556"/>
      <c r="J90" s="493"/>
      <c r="K90" s="559"/>
      <c r="L90" s="559"/>
      <c r="M90" s="562"/>
      <c r="N90" s="562"/>
      <c r="O90" s="562"/>
      <c r="P90" s="561"/>
      <c r="Q90" s="561"/>
      <c r="R90" s="561"/>
      <c r="S90" s="561"/>
      <c r="T90" s="501"/>
    </row>
    <row r="91" spans="1:20" ht="22.5" customHeight="1" x14ac:dyDescent="0.2">
      <c r="A91" s="510"/>
      <c r="B91" s="496"/>
      <c r="C91" s="490"/>
      <c r="D91" s="490"/>
      <c r="E91" s="490"/>
      <c r="F91" s="490"/>
      <c r="G91" s="490"/>
      <c r="H91" s="490"/>
      <c r="I91" s="556"/>
      <c r="J91" s="493"/>
      <c r="K91" s="559"/>
      <c r="L91" s="559"/>
      <c r="M91" s="562"/>
      <c r="N91" s="562"/>
      <c r="O91" s="562"/>
      <c r="P91" s="561"/>
      <c r="Q91" s="561"/>
      <c r="R91" s="561"/>
      <c r="S91" s="561"/>
      <c r="T91" s="501"/>
    </row>
    <row r="92" spans="1:20" ht="18" customHeight="1" thickBot="1" x14ac:dyDescent="0.25">
      <c r="A92" s="511"/>
      <c r="B92" s="504"/>
      <c r="C92" s="505"/>
      <c r="D92" s="505"/>
      <c r="E92" s="505"/>
      <c r="F92" s="505"/>
      <c r="G92" s="505"/>
      <c r="H92" s="505"/>
      <c r="I92" s="557"/>
      <c r="J92" s="494"/>
      <c r="K92" s="506"/>
      <c r="L92" s="506"/>
      <c r="M92" s="506"/>
      <c r="N92" s="506"/>
      <c r="O92" s="506"/>
      <c r="P92" s="506"/>
      <c r="Q92" s="506"/>
      <c r="R92" s="44"/>
      <c r="S92" s="44"/>
      <c r="T92" s="554"/>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491"/>
      <c r="K103" s="491"/>
      <c r="L103" s="491"/>
    </row>
    <row r="104" spans="1:12" ht="22.5" customHeight="1" x14ac:dyDescent="0.2">
      <c r="A104" s="9"/>
      <c r="B104" s="9"/>
      <c r="C104" s="9"/>
      <c r="D104" s="9"/>
      <c r="E104" s="9"/>
      <c r="F104" s="9"/>
      <c r="I104" s="13"/>
      <c r="J104" s="491"/>
      <c r="K104" s="491"/>
      <c r="L104" s="491"/>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19"/>
    </row>
  </sheetData>
  <sheetProtection algorithmName="SHA-512" hashValue="S2avPaEBGtB54AP64/k9aXrO/1pS6zPf6mtkm/pfQ734vvaZhQyngjAqexXbvX/LmJlnrMuW3ylDyDH7JzblSQ==" saltValue="GPC8l/P/e2RD+ypgV0rVHQ==" spinCount="100000" sheet="1" objects="1" scenarios="1"/>
  <mergeCells count="128">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K7:S8"/>
    <mergeCell ref="K9:S11"/>
    <mergeCell ref="K12:S13"/>
    <mergeCell ref="K14:S14"/>
    <mergeCell ref="K15:S17"/>
    <mergeCell ref="C6:H7"/>
    <mergeCell ref="C15:E15"/>
    <mergeCell ref="F14:H14"/>
    <mergeCell ref="C19:H19"/>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B4" sqref="B4:B5"/>
    </sheetView>
  </sheetViews>
  <sheetFormatPr baseColWidth="10" defaultRowHeight="12.75" x14ac:dyDescent="0.2"/>
  <cols>
    <col min="1" max="1" width="16.140625" customWidth="1"/>
    <col min="2" max="4" width="19.7109375" customWidth="1"/>
    <col min="5" max="5" width="19.7109375" style="175"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573" t="s">
        <v>101</v>
      </c>
      <c r="B1" s="574"/>
      <c r="C1" s="574"/>
      <c r="D1" s="574"/>
      <c r="E1" s="574"/>
      <c r="F1" s="574"/>
      <c r="G1" s="574"/>
      <c r="H1" s="574"/>
      <c r="I1" s="574"/>
      <c r="J1" s="574"/>
      <c r="K1" s="574"/>
      <c r="L1" s="574"/>
      <c r="M1" s="575"/>
    </row>
    <row r="2" spans="1:13" ht="18" customHeight="1" x14ac:dyDescent="0.2">
      <c r="A2" s="576" t="s">
        <v>404</v>
      </c>
      <c r="B2" s="578" t="s">
        <v>102</v>
      </c>
      <c r="C2" s="580" t="s">
        <v>103</v>
      </c>
      <c r="D2" s="580" t="s">
        <v>100</v>
      </c>
      <c r="E2" s="582" t="s">
        <v>104</v>
      </c>
      <c r="F2" s="580" t="s">
        <v>105</v>
      </c>
      <c r="G2" s="580" t="s">
        <v>106</v>
      </c>
      <c r="H2" s="580" t="s">
        <v>107</v>
      </c>
      <c r="I2" s="580" t="s">
        <v>108</v>
      </c>
      <c r="J2" s="580" t="s">
        <v>136</v>
      </c>
      <c r="K2" s="580" t="s">
        <v>228</v>
      </c>
      <c r="L2" s="580" t="s">
        <v>109</v>
      </c>
      <c r="M2" s="580" t="s">
        <v>110</v>
      </c>
    </row>
    <row r="3" spans="1:13" ht="20.25" customHeight="1" thickBot="1" x14ac:dyDescent="0.25">
      <c r="A3" s="577"/>
      <c r="B3" s="579"/>
      <c r="C3" s="581"/>
      <c r="D3" s="581"/>
      <c r="E3" s="583"/>
      <c r="F3" s="581"/>
      <c r="G3" s="581"/>
      <c r="H3" s="581"/>
      <c r="I3" s="581"/>
      <c r="J3" s="581"/>
      <c r="K3" s="581"/>
      <c r="L3" s="581"/>
      <c r="M3" s="581"/>
    </row>
    <row r="4" spans="1:13" ht="57.75" customHeight="1" x14ac:dyDescent="0.2">
      <c r="A4" s="577"/>
      <c r="B4" s="569" t="s">
        <v>473</v>
      </c>
      <c r="C4" s="567" t="s">
        <v>405</v>
      </c>
      <c r="D4" s="567" t="s">
        <v>111</v>
      </c>
      <c r="E4" s="571" t="s">
        <v>229</v>
      </c>
      <c r="F4" s="567" t="s">
        <v>112</v>
      </c>
      <c r="G4" s="567" t="s">
        <v>113</v>
      </c>
      <c r="H4" s="567" t="s">
        <v>114</v>
      </c>
      <c r="I4" s="567" t="s">
        <v>115</v>
      </c>
      <c r="J4" s="567" t="s">
        <v>116</v>
      </c>
      <c r="K4" s="567" t="s">
        <v>329</v>
      </c>
      <c r="L4" s="567" t="s">
        <v>117</v>
      </c>
      <c r="M4" s="567" t="s">
        <v>118</v>
      </c>
    </row>
    <row r="5" spans="1:13" ht="120" customHeight="1" thickBot="1" x14ac:dyDescent="0.25">
      <c r="A5" s="162" t="s">
        <v>132</v>
      </c>
      <c r="B5" s="570"/>
      <c r="C5" s="568"/>
      <c r="D5" s="568"/>
      <c r="E5" s="572"/>
      <c r="F5" s="568"/>
      <c r="G5" s="568"/>
      <c r="H5" s="568"/>
      <c r="I5" s="568"/>
      <c r="J5" s="568"/>
      <c r="K5" s="568"/>
      <c r="L5" s="568"/>
      <c r="M5" s="568"/>
    </row>
    <row r="6" spans="1:13" ht="210" customHeight="1" thickBot="1" x14ac:dyDescent="0.25">
      <c r="A6" s="163" t="s">
        <v>133</v>
      </c>
      <c r="B6" s="161" t="s">
        <v>330</v>
      </c>
      <c r="C6" s="161" t="s">
        <v>120</v>
      </c>
      <c r="D6" s="161" t="s">
        <v>331</v>
      </c>
      <c r="E6" s="171" t="s">
        <v>412</v>
      </c>
      <c r="F6" s="161" t="s">
        <v>332</v>
      </c>
      <c r="G6" s="161" t="s">
        <v>333</v>
      </c>
      <c r="H6" s="161" t="s">
        <v>334</v>
      </c>
      <c r="I6" s="161" t="s">
        <v>335</v>
      </c>
      <c r="J6" s="161" t="s">
        <v>336</v>
      </c>
      <c r="K6" s="73" t="s">
        <v>337</v>
      </c>
      <c r="L6" s="161" t="s">
        <v>338</v>
      </c>
      <c r="M6" s="161" t="s">
        <v>339</v>
      </c>
    </row>
    <row r="7" spans="1:13" ht="189.75" customHeight="1" thickBot="1" x14ac:dyDescent="0.25">
      <c r="A7" s="164" t="s">
        <v>209</v>
      </c>
      <c r="B7" s="73" t="s">
        <v>340</v>
      </c>
      <c r="C7" s="73" t="s">
        <v>230</v>
      </c>
      <c r="D7" s="73" t="s">
        <v>341</v>
      </c>
      <c r="E7" s="171" t="s">
        <v>413</v>
      </c>
      <c r="F7" s="73" t="s">
        <v>342</v>
      </c>
      <c r="G7" s="73" t="s">
        <v>343</v>
      </c>
      <c r="H7" s="161" t="s">
        <v>344</v>
      </c>
      <c r="I7" s="73" t="s">
        <v>345</v>
      </c>
      <c r="J7" s="161" t="s">
        <v>231</v>
      </c>
      <c r="K7" s="165" t="s">
        <v>346</v>
      </c>
      <c r="L7" s="73" t="s">
        <v>347</v>
      </c>
      <c r="M7" s="73" t="s">
        <v>124</v>
      </c>
    </row>
    <row r="8" spans="1:13" ht="144.75" customHeight="1" thickBot="1" x14ac:dyDescent="0.25">
      <c r="A8" s="166" t="s">
        <v>134</v>
      </c>
      <c r="B8" s="73" t="s">
        <v>348</v>
      </c>
      <c r="C8" s="73" t="s">
        <v>232</v>
      </c>
      <c r="D8" s="73" t="s">
        <v>349</v>
      </c>
      <c r="E8" s="172" t="s">
        <v>414</v>
      </c>
      <c r="F8" s="73" t="s">
        <v>350</v>
      </c>
      <c r="G8" s="73" t="s">
        <v>351</v>
      </c>
      <c r="H8" s="161" t="s">
        <v>352</v>
      </c>
      <c r="I8" s="161" t="s">
        <v>353</v>
      </c>
      <c r="J8" s="73" t="s">
        <v>354</v>
      </c>
      <c r="K8" s="73" t="s">
        <v>355</v>
      </c>
      <c r="L8" s="73" t="s">
        <v>233</v>
      </c>
      <c r="M8" s="73" t="s">
        <v>356</v>
      </c>
    </row>
    <row r="9" spans="1:13" ht="108.75" customHeight="1" thickBot="1" x14ac:dyDescent="0.25">
      <c r="A9" s="167" t="s">
        <v>208</v>
      </c>
      <c r="B9" s="38" t="s">
        <v>357</v>
      </c>
      <c r="C9" s="38" t="s">
        <v>122</v>
      </c>
      <c r="D9" s="73" t="s">
        <v>358</v>
      </c>
      <c r="E9" s="173" t="s">
        <v>415</v>
      </c>
      <c r="F9" s="73" t="s">
        <v>359</v>
      </c>
      <c r="G9" s="38" t="s">
        <v>360</v>
      </c>
      <c r="H9" s="161" t="s">
        <v>361</v>
      </c>
      <c r="I9" s="73" t="s">
        <v>345</v>
      </c>
      <c r="J9" s="38" t="s">
        <v>123</v>
      </c>
      <c r="K9" s="165" t="s">
        <v>362</v>
      </c>
      <c r="L9" s="73" t="s">
        <v>234</v>
      </c>
      <c r="M9" s="73" t="s">
        <v>345</v>
      </c>
    </row>
    <row r="10" spans="1:13" ht="100.5" customHeight="1" thickBot="1" x14ac:dyDescent="0.25">
      <c r="A10" s="168" t="s">
        <v>135</v>
      </c>
      <c r="B10" s="38" t="s">
        <v>363</v>
      </c>
      <c r="C10" s="38" t="s">
        <v>235</v>
      </c>
      <c r="D10" s="73" t="s">
        <v>364</v>
      </c>
      <c r="E10" s="173" t="s">
        <v>416</v>
      </c>
      <c r="F10" s="73" t="s">
        <v>365</v>
      </c>
      <c r="G10" s="38" t="s">
        <v>366</v>
      </c>
      <c r="H10" s="73" t="s">
        <v>367</v>
      </c>
      <c r="I10" s="73" t="s">
        <v>368</v>
      </c>
      <c r="J10" s="38" t="s">
        <v>123</v>
      </c>
      <c r="K10" s="73" t="s">
        <v>369</v>
      </c>
      <c r="L10" s="73" t="s">
        <v>298</v>
      </c>
      <c r="M10" s="38" t="s">
        <v>345</v>
      </c>
    </row>
    <row r="11" spans="1:13" x14ac:dyDescent="0.2">
      <c r="A11" s="169"/>
      <c r="B11" s="169"/>
      <c r="C11" s="169"/>
      <c r="D11" s="169"/>
      <c r="E11" s="174"/>
      <c r="F11" s="169"/>
      <c r="G11" s="169"/>
      <c r="H11" s="169"/>
      <c r="I11" s="169"/>
      <c r="J11" s="169"/>
      <c r="K11" s="169"/>
      <c r="L11" s="169"/>
      <c r="M11" s="169"/>
    </row>
    <row r="12" spans="1:13" ht="13.5" thickBot="1" x14ac:dyDescent="0.25">
      <c r="A12" s="169"/>
      <c r="B12" s="169"/>
      <c r="C12" s="169"/>
      <c r="D12" s="169"/>
      <c r="E12" s="174"/>
      <c r="F12" s="169"/>
      <c r="G12" s="169"/>
      <c r="H12" s="169"/>
      <c r="I12" s="169"/>
      <c r="J12" s="169"/>
      <c r="K12" s="169"/>
      <c r="L12" s="169"/>
      <c r="M12" s="169"/>
    </row>
    <row r="13" spans="1:13" ht="19.5" thickBot="1" x14ac:dyDescent="0.25">
      <c r="A13" s="573" t="s">
        <v>125</v>
      </c>
      <c r="B13" s="574"/>
      <c r="C13" s="574"/>
      <c r="D13" s="574"/>
      <c r="E13" s="574"/>
      <c r="F13" s="574"/>
      <c r="G13" s="574"/>
      <c r="H13" s="574"/>
      <c r="I13" s="574"/>
      <c r="J13" s="574"/>
      <c r="K13" s="574"/>
      <c r="L13" s="574"/>
      <c r="M13" s="575"/>
    </row>
    <row r="14" spans="1:13" x14ac:dyDescent="0.2">
      <c r="A14" s="584" t="s">
        <v>126</v>
      </c>
      <c r="B14" s="586" t="s">
        <v>102</v>
      </c>
      <c r="C14" s="586" t="s">
        <v>103</v>
      </c>
      <c r="D14" s="586" t="s">
        <v>100</v>
      </c>
      <c r="E14" s="588" t="s">
        <v>104</v>
      </c>
      <c r="F14" s="586" t="s">
        <v>105</v>
      </c>
      <c r="G14" s="586" t="s">
        <v>106</v>
      </c>
      <c r="H14" s="586" t="s">
        <v>107</v>
      </c>
      <c r="I14" s="586" t="s">
        <v>108</v>
      </c>
      <c r="J14" s="586" t="s">
        <v>136</v>
      </c>
      <c r="K14" s="586" t="s">
        <v>228</v>
      </c>
      <c r="L14" s="586" t="s">
        <v>109</v>
      </c>
      <c r="M14" s="590" t="s">
        <v>110</v>
      </c>
    </row>
    <row r="15" spans="1:13" x14ac:dyDescent="0.2">
      <c r="A15" s="585"/>
      <c r="B15" s="587"/>
      <c r="C15" s="587"/>
      <c r="D15" s="587"/>
      <c r="E15" s="589"/>
      <c r="F15" s="587"/>
      <c r="G15" s="587"/>
      <c r="H15" s="587"/>
      <c r="I15" s="587"/>
      <c r="J15" s="587"/>
      <c r="K15" s="587"/>
      <c r="L15" s="587"/>
      <c r="M15" s="591"/>
    </row>
    <row r="16" spans="1:13" x14ac:dyDescent="0.2">
      <c r="A16" s="592" t="s">
        <v>127</v>
      </c>
      <c r="B16" s="587"/>
      <c r="C16" s="587"/>
      <c r="D16" s="587"/>
      <c r="E16" s="589"/>
      <c r="F16" s="587"/>
      <c r="G16" s="587"/>
      <c r="H16" s="587"/>
      <c r="I16" s="587"/>
      <c r="J16" s="587"/>
      <c r="K16" s="587"/>
      <c r="L16" s="587"/>
      <c r="M16" s="591"/>
    </row>
    <row r="17" spans="1:13" ht="13.5" thickBot="1" x14ac:dyDescent="0.25">
      <c r="A17" s="592" t="s">
        <v>128</v>
      </c>
      <c r="B17" s="587"/>
      <c r="C17" s="587"/>
      <c r="D17" s="587"/>
      <c r="E17" s="589"/>
      <c r="F17" s="587"/>
      <c r="G17" s="587"/>
      <c r="H17" s="587"/>
      <c r="I17" s="587"/>
      <c r="J17" s="587"/>
      <c r="K17" s="587"/>
      <c r="L17" s="587"/>
      <c r="M17" s="591"/>
    </row>
    <row r="18" spans="1:13" ht="63" customHeight="1" thickBot="1" x14ac:dyDescent="0.25">
      <c r="A18" s="163" t="s">
        <v>119</v>
      </c>
      <c r="B18" s="38" t="s">
        <v>370</v>
      </c>
      <c r="C18" s="38" t="s">
        <v>129</v>
      </c>
      <c r="D18" s="189" t="s">
        <v>129</v>
      </c>
      <c r="E18" s="170" t="s">
        <v>371</v>
      </c>
      <c r="F18" s="38" t="s">
        <v>371</v>
      </c>
      <c r="G18" s="38" t="s">
        <v>370</v>
      </c>
      <c r="H18" s="188" t="s">
        <v>129</v>
      </c>
      <c r="I18" s="188" t="s">
        <v>129</v>
      </c>
      <c r="J18" s="38" t="s">
        <v>236</v>
      </c>
      <c r="K18" s="73" t="s">
        <v>129</v>
      </c>
      <c r="L18" s="188" t="s">
        <v>129</v>
      </c>
      <c r="M18" s="38" t="s">
        <v>370</v>
      </c>
    </row>
    <row r="19" spans="1:13" ht="65.25" customHeight="1" thickBot="1" x14ac:dyDescent="0.25">
      <c r="A19" s="164" t="s">
        <v>203</v>
      </c>
      <c r="B19" s="38" t="s">
        <v>372</v>
      </c>
      <c r="C19" s="38" t="s">
        <v>442</v>
      </c>
      <c r="D19" s="189" t="s">
        <v>442</v>
      </c>
      <c r="E19" s="170" t="s">
        <v>373</v>
      </c>
      <c r="F19" s="38" t="s">
        <v>373</v>
      </c>
      <c r="G19" s="38" t="s">
        <v>372</v>
      </c>
      <c r="H19" s="188" t="s">
        <v>442</v>
      </c>
      <c r="I19" s="188" t="s">
        <v>442</v>
      </c>
      <c r="J19" s="38" t="s">
        <v>237</v>
      </c>
      <c r="K19" s="73" t="s">
        <v>130</v>
      </c>
      <c r="L19" s="188" t="s">
        <v>442</v>
      </c>
      <c r="M19" s="38" t="s">
        <v>372</v>
      </c>
    </row>
    <row r="20" spans="1:13" ht="56.25" customHeight="1" thickBot="1" x14ac:dyDescent="0.25">
      <c r="A20" s="166" t="s">
        <v>99</v>
      </c>
      <c r="B20" s="38" t="s">
        <v>374</v>
      </c>
      <c r="C20" s="38" t="s">
        <v>443</v>
      </c>
      <c r="D20" s="189" t="s">
        <v>443</v>
      </c>
      <c r="E20" s="170" t="s">
        <v>374</v>
      </c>
      <c r="F20" s="38" t="s">
        <v>374</v>
      </c>
      <c r="G20" s="38" t="s">
        <v>374</v>
      </c>
      <c r="H20" s="188" t="s">
        <v>443</v>
      </c>
      <c r="I20" s="188" t="s">
        <v>443</v>
      </c>
      <c r="J20" s="38" t="s">
        <v>238</v>
      </c>
      <c r="K20" s="73" t="s">
        <v>131</v>
      </c>
      <c r="L20" s="188" t="s">
        <v>443</v>
      </c>
      <c r="M20" s="38" t="s">
        <v>374</v>
      </c>
    </row>
    <row r="21" spans="1:13" ht="56.25" customHeight="1" thickBot="1" x14ac:dyDescent="0.25">
      <c r="A21" s="167" t="s">
        <v>206</v>
      </c>
      <c r="B21" s="38" t="s">
        <v>375</v>
      </c>
      <c r="C21" s="38" t="s">
        <v>444</v>
      </c>
      <c r="D21" s="189" t="s">
        <v>444</v>
      </c>
      <c r="E21" s="170" t="s">
        <v>376</v>
      </c>
      <c r="F21" s="38" t="s">
        <v>376</v>
      </c>
      <c r="G21" s="38" t="s">
        <v>375</v>
      </c>
      <c r="H21" s="188" t="s">
        <v>444</v>
      </c>
      <c r="I21" s="188" t="s">
        <v>444</v>
      </c>
      <c r="J21" s="38" t="s">
        <v>240</v>
      </c>
      <c r="K21" s="73" t="s">
        <v>239</v>
      </c>
      <c r="L21" s="188" t="s">
        <v>444</v>
      </c>
      <c r="M21" s="38" t="s">
        <v>375</v>
      </c>
    </row>
    <row r="22" spans="1:13" ht="51.75" customHeight="1" thickBot="1" x14ac:dyDescent="0.25">
      <c r="A22" s="168" t="s">
        <v>121</v>
      </c>
      <c r="B22" s="38" t="s">
        <v>242</v>
      </c>
      <c r="C22" s="38" t="s">
        <v>241</v>
      </c>
      <c r="D22" s="189" t="s">
        <v>241</v>
      </c>
      <c r="E22" s="170" t="s">
        <v>241</v>
      </c>
      <c r="F22" s="38" t="s">
        <v>241</v>
      </c>
      <c r="G22" s="38" t="s">
        <v>242</v>
      </c>
      <c r="H22" s="188" t="s">
        <v>241</v>
      </c>
      <c r="I22" s="188" t="s">
        <v>241</v>
      </c>
      <c r="J22" s="38" t="s">
        <v>243</v>
      </c>
      <c r="K22" s="73" t="s">
        <v>241</v>
      </c>
      <c r="L22" s="188" t="s">
        <v>241</v>
      </c>
      <c r="M22" s="38" t="s">
        <v>242</v>
      </c>
    </row>
  </sheetData>
  <sheetProtection algorithmName="SHA-512" hashValue="cQ3cbUzb9IKQs2frUzkOsbq5XYOxvRLLKmrw/zxgJAz3bRtS6D6v2/334Ok16X8ia8nJl+3LSCjt7KVTQm5AZA==" saltValue="qi/xUd3IHYVYBDlmiFYmgg=="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91</vt:i4>
      </vt:variant>
    </vt:vector>
  </HeadingPairs>
  <TitlesOfParts>
    <vt:vector size="97"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riesgo-UO'!BIBLIOTECA_E_INFORMACIÓN_CIENTIFICA</vt:lpstr>
      <vt:lpstr>'01-Mapa de riesgo-UO'!BIENESTAR_INSTITUCIONAL</vt:lpstr>
      <vt:lpstr>BIENESTAR_INSTITUCIONAL_CALIDAD_DE_VIDA_E_INCLUSIÓN_EN_CONTEXTOS_UNIVERSITARIOS</vt:lpstr>
      <vt:lpstr>CLASE_RIESGO</vt:lpstr>
      <vt:lpstr>COMPARTIR</vt:lpstr>
      <vt:lpstr>'01-Mapa de riesgo-UO'!COMUNICACIONES</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riesgo-UO'!GESTIÓN_DE_SERVICIOS_INSTITUCIONALES</vt:lpstr>
      <vt:lpstr>'01-Mapa de riesgo-UO'!GESTIÓN_DE_TALENTO_HUMANO</vt:lpstr>
      <vt:lpstr>GESTIÓN_DEL_CONTEXTO_Y_VISIBILIDAD_NACIONAL_E_INTERNACIONAL</vt:lpstr>
      <vt:lpstr>GESTIÓN_Y_SOSTENIBILIDAD_INSTITUCIONAL</vt:lpstr>
      <vt:lpstr>'01-Mapa de riesgo-UO'!GRAVE</vt:lpstr>
      <vt:lpstr>GRAVE</vt:lpstr>
      <vt:lpstr>'01-Mapa de riesgo-UO'!GRUPO_INVESTIGACIÓN_AGUAS_SANEAMIENTO</vt:lpstr>
      <vt:lpstr>'01-Mapa de riesgo-UO'!Imagen</vt:lpstr>
      <vt:lpstr>'01-Mapa de riesgo-UO'!Información</vt:lpstr>
      <vt:lpstr>'01-Mapa de riesgo-UO'!INTERNACIONALIZACIÓN</vt:lpstr>
      <vt:lpstr>INTERNO</vt:lpstr>
      <vt:lpstr>'01-Mapa de riesgo-UO'!JURIDICA</vt:lpstr>
      <vt:lpstr>'01-Mapa de riesgo-UO'!LABORATORIO_AGUAS_ALIMENTOS</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LABORATORIO_METROLOGÍA_DIMENSIONAL</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NVESTIGACIÓN_E_INNOVACIÓN</vt:lpstr>
      <vt:lpstr>OEC</vt:lpstr>
      <vt:lpstr>'01-Mapa de riesgo-UO'!Operacional</vt:lpstr>
      <vt:lpstr>'01-Mapa de riesgo-UO'!ORGANISMO_CERTIFICADOR_DE_SISTEMAS_DE_GESTIÓN_QLCT</vt:lpstr>
      <vt:lpstr>'01-Mapa de riesgo-UO'!PDI</vt:lpstr>
      <vt:lpstr>PERIODICIDAD</vt:lpstr>
      <vt:lpstr>'01-Mapa de riesgo-UO'!PROBABILIDAD</vt:lpstr>
      <vt:lpstr>'01-Mapa de riesgo-UO'!PROCESOS</vt:lpstr>
      <vt:lpstr>'01-Mapa de riesgo-UO'!RECTORÍA</vt:lpstr>
      <vt:lpstr>RECTORIA_Comunicaciones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lpstr>'01-Mapa de riesgo-UO'!UNIVIRTUAL</vt:lpstr>
      <vt:lpstr>VICERRECTORÍA_ACADÉMICA_Univirtual</vt:lpstr>
      <vt:lpstr>'01-Mapa de riesgo-UO'!VICERRECTORIA_ADMINISTRATIVA_FINANCIERA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2019-08-14T19:38:15Z</cp:lastPrinted>
  <dcterms:created xsi:type="dcterms:W3CDTF">2006-09-13T22:30:50Z</dcterms:created>
  <dcterms:modified xsi:type="dcterms:W3CDTF">2020-12-15T17:11:52Z</dcterms:modified>
</cp:coreProperties>
</file>