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 UTP\Desktop\INFORME DE ACREDITACIÓN T.I - DIC 2020\Informe de Autoevaluación, Plan de Merjoramiento, Resumen Saces\"/>
    </mc:Choice>
  </mc:AlternateContent>
  <bookViews>
    <workbookView xWindow="0" yWindow="0" windowWidth="20490" windowHeight="7650" firstSheet="1" activeTab="1"/>
  </bookViews>
  <sheets>
    <sheet name="Opciones" sheetId="9" state="hidden" r:id="rId1"/>
    <sheet name="Identificación" sheetId="5" r:id="rId2"/>
    <sheet name="Seguimiento" sheetId="6" r:id="rId3"/>
    <sheet name="Cumplimiento" sheetId="12" r:id="rId4"/>
    <sheet name="INSTRUCTIVO" sheetId="10" r:id="rId5"/>
    <sheet name="MATRIZ RELACIONES" sheetId="11" r:id="rId6"/>
    <sheet name="ACREDITACIÓN" sheetId="7" state="hidden" r:id="rId7"/>
    <sheet name="PDI" sheetId="8" state="hidden" r:id="rId8"/>
    <sheet name="1115-F02 Informe avance Plan m " sheetId="1" state="hidden" r:id="rId9"/>
  </sheets>
  <definedNames>
    <definedName name="_xlnm._FilterDatabase" localSheetId="8" hidden="1">'1115-F02 Informe avance Plan m '!$A$14:$X$102</definedName>
    <definedName name="_xlnm._FilterDatabase" localSheetId="1" hidden="1">Identificación!$A$11:$T$24</definedName>
    <definedName name="ALI">PDI!$B$25:$B$27</definedName>
    <definedName name="_xlnm.Print_Area" localSheetId="8">'1115-F02 Informe avance Plan m '!$A$1:$P$114</definedName>
    <definedName name="BIE">PDI!$B$11:$B$15</definedName>
    <definedName name="C_ORIGEN">'MATRIZ RELACIONES'!$A$7:$X$15</definedName>
    <definedName name="COB">PDI!$B$6:$B$10</definedName>
    <definedName name="DES">PDI!$B$2:$B$5</definedName>
    <definedName name="FACTOR1">ACREDITACIÓN!$B$2:$B$5</definedName>
    <definedName name="FACTOR10">ACREDITACIÓN!$B$26:$B$28</definedName>
    <definedName name="FACTOR2">ACREDITACIÓN!$B$6</definedName>
    <definedName name="FACTOR3">ACREDITACIÓN!$B$7:$B$8</definedName>
    <definedName name="FACTOR4">ACREDITACIÓN!$B$9:$B$11</definedName>
    <definedName name="FACTOR5">ACREDITACIÓN!$B$12:$B$13</definedName>
    <definedName name="FACTOR6">ACREDITACIÓN!$B$14:$B$17</definedName>
    <definedName name="FACTOR7">ACREDITACIÓN!$B$18:$B$19</definedName>
    <definedName name="FACTOR8">ACREDITACIÓN!$B$20:$B$23</definedName>
    <definedName name="FACTOR9">ACREDITACIÓN!$B$24:$B$25</definedName>
    <definedName name="FACTORP1">ACREDITACIÓN!$B$31:$B$33</definedName>
    <definedName name="FACTORP10">ACREDITACIÓN!$B$68:$B$70</definedName>
    <definedName name="FACTORP2">ACREDITACIÓN!$B$34:$B$37</definedName>
    <definedName name="FACTORP3">ACREDITACIÓN!$B$38:$B$45</definedName>
    <definedName name="FACTORP4">ACREDITACIÓN!$B$46:$B$56</definedName>
    <definedName name="FACTORP5">ACREDITACIÓN!$B$57:$B$58</definedName>
    <definedName name="FACTORP6">ACREDITACIÓN!$B$59:$B$60</definedName>
    <definedName name="FACTORP7">ACREDITACIÓN!$B$61:$B$62</definedName>
    <definedName name="FACTORP8">ACREDITACIÓN!$B$63:$B$65</definedName>
    <definedName name="FACTORP9">ACREDITACIÓN!$B$66:$B$67</definedName>
    <definedName name="FACTORPP1">ACREDITACIÓN!$B$73:$B$76</definedName>
    <definedName name="FACTORPP10">ACREDITACIÓN!$B$97:$B$99</definedName>
    <definedName name="FACTORPP2">ACREDITACIÓN!$B$77</definedName>
    <definedName name="FACTORPP3">ACREDITACIÓN!$B$78:$B$79</definedName>
    <definedName name="FACTORPP4">ACREDITACIÓN!$B$80:$B$82</definedName>
    <definedName name="FACTORPP5">ACREDITACIÓN!$B$83:$B$84</definedName>
    <definedName name="FACTORPP6">ACREDITACIÓN!$B$85:$B$88</definedName>
    <definedName name="FACTORPP7">ACREDITACIÓN!$B$89:$B$90</definedName>
    <definedName name="FACTORPP8">ACREDITACIÓN!$B$91:$B$94</definedName>
    <definedName name="FACTORPP9">ACREDITACIÓN!$B$95:$B$96</definedName>
    <definedName name="IMP">PDI!$B$22:$B$24</definedName>
    <definedName name="INT">PDI!$B$20:$B$21</definedName>
    <definedName name="INV">PDI!$B$16:$B$19</definedName>
    <definedName name="_xlnm.Print_Titles" localSheetId="8">'1115-F02 Informe avance Plan m '!$13:$14</definedName>
    <definedName name="_xlnm.Print_Titles" localSheetId="1">Identificación!$1:$11</definedName>
  </definedNames>
  <calcPr calcId="162913"/>
</workbook>
</file>

<file path=xl/calcChain.xml><?xml version="1.0" encoding="utf-8"?>
<calcChain xmlns="http://schemas.openxmlformats.org/spreadsheetml/2006/main">
  <c r="C24" i="5" l="1"/>
  <c r="C19" i="5"/>
  <c r="C18" i="5"/>
  <c r="C16" i="5"/>
  <c r="N24" i="5" l="1"/>
  <c r="N19" i="5"/>
  <c r="N18" i="5"/>
  <c r="N16" i="5"/>
  <c r="N15" i="5"/>
  <c r="N12" i="5"/>
  <c r="AG14" i="6" l="1"/>
  <c r="AG15" i="6"/>
  <c r="AG16" i="6"/>
  <c r="AG17" i="6"/>
  <c r="AG18" i="6"/>
  <c r="AG19" i="6"/>
  <c r="AG20" i="6"/>
  <c r="AG21" i="6"/>
  <c r="AG22" i="6"/>
  <c r="AG23" i="6"/>
  <c r="AG24" i="6"/>
  <c r="AG25" i="6"/>
  <c r="AG26" i="6"/>
  <c r="AG13" i="6"/>
  <c r="Y26" i="6" l="1"/>
  <c r="X26" i="6"/>
  <c r="W26" i="6"/>
  <c r="V26" i="6"/>
  <c r="U26" i="6"/>
  <c r="T26" i="6"/>
  <c r="S26" i="6"/>
  <c r="Q26" i="6"/>
  <c r="N26" i="6"/>
  <c r="M26" i="6"/>
  <c r="L26" i="6"/>
  <c r="K26" i="6"/>
  <c r="J26" i="6"/>
  <c r="E26" i="6"/>
  <c r="D26" i="6"/>
  <c r="B26" i="6"/>
  <c r="A26" i="6"/>
  <c r="Y25" i="6"/>
  <c r="X25" i="6"/>
  <c r="W25" i="6"/>
  <c r="V25" i="6"/>
  <c r="U25" i="6"/>
  <c r="T25" i="6"/>
  <c r="S25" i="6"/>
  <c r="Q25" i="6"/>
  <c r="N25" i="6"/>
  <c r="M25" i="6"/>
  <c r="L25" i="6"/>
  <c r="K25" i="6"/>
  <c r="J25" i="6"/>
  <c r="E25" i="6"/>
  <c r="D25" i="6"/>
  <c r="B25" i="6"/>
  <c r="A25" i="6"/>
  <c r="Y24" i="6"/>
  <c r="X24" i="6"/>
  <c r="W24" i="6"/>
  <c r="V24" i="6"/>
  <c r="U24" i="6"/>
  <c r="T24" i="6"/>
  <c r="S24" i="6"/>
  <c r="Q24" i="6"/>
  <c r="N24" i="6"/>
  <c r="M24" i="6"/>
  <c r="L24" i="6"/>
  <c r="K24" i="6"/>
  <c r="J24" i="6"/>
  <c r="E24" i="6"/>
  <c r="D24" i="6"/>
  <c r="B24" i="6"/>
  <c r="A24" i="6"/>
  <c r="Y23" i="6"/>
  <c r="X23" i="6"/>
  <c r="W23" i="6"/>
  <c r="V23" i="6"/>
  <c r="U23" i="6"/>
  <c r="T23" i="6"/>
  <c r="S23" i="6"/>
  <c r="Q23" i="6"/>
  <c r="N23" i="6"/>
  <c r="M23" i="6"/>
  <c r="L23" i="6"/>
  <c r="K23" i="6"/>
  <c r="J23" i="6"/>
  <c r="E23" i="6"/>
  <c r="D23" i="6"/>
  <c r="C23" i="6"/>
  <c r="B23" i="6"/>
  <c r="A23" i="6"/>
  <c r="Y22" i="6"/>
  <c r="X22" i="6"/>
  <c r="W22" i="6"/>
  <c r="V22" i="6"/>
  <c r="U22" i="6"/>
  <c r="T22" i="6"/>
  <c r="S22" i="6"/>
  <c r="Q22" i="6"/>
  <c r="N22" i="6"/>
  <c r="M22" i="6"/>
  <c r="L22" i="6"/>
  <c r="K22" i="6"/>
  <c r="J22" i="6"/>
  <c r="E22" i="6"/>
  <c r="D22" i="6"/>
  <c r="C22" i="6"/>
  <c r="B22" i="6"/>
  <c r="A22" i="6"/>
  <c r="Y21" i="6"/>
  <c r="X21" i="6"/>
  <c r="W21" i="6"/>
  <c r="V21" i="6"/>
  <c r="U21" i="6"/>
  <c r="T21" i="6"/>
  <c r="S21" i="6"/>
  <c r="Q21" i="6"/>
  <c r="N21" i="6"/>
  <c r="M21" i="6"/>
  <c r="L21" i="6"/>
  <c r="K21" i="6"/>
  <c r="J21" i="6"/>
  <c r="E21" i="6"/>
  <c r="D21" i="6"/>
  <c r="C21" i="6"/>
  <c r="B21" i="6"/>
  <c r="A21" i="6"/>
  <c r="Y20" i="6"/>
  <c r="X20" i="6"/>
  <c r="W20" i="6"/>
  <c r="V20" i="6"/>
  <c r="U20" i="6"/>
  <c r="T20" i="6"/>
  <c r="S20" i="6"/>
  <c r="Q20" i="6"/>
  <c r="N20" i="6"/>
  <c r="M20" i="6"/>
  <c r="L20" i="6"/>
  <c r="K20" i="6"/>
  <c r="J20" i="6"/>
  <c r="E20" i="6"/>
  <c r="D20" i="6"/>
  <c r="C20" i="6"/>
  <c r="B20" i="6"/>
  <c r="A20" i="6"/>
  <c r="Y19" i="6"/>
  <c r="X19" i="6"/>
  <c r="W19" i="6"/>
  <c r="V19" i="6"/>
  <c r="U19" i="6"/>
  <c r="T19" i="6"/>
  <c r="S19" i="6"/>
  <c r="Q19" i="6"/>
  <c r="N19" i="6"/>
  <c r="M19" i="6"/>
  <c r="L19" i="6"/>
  <c r="K19" i="6"/>
  <c r="J19" i="6"/>
  <c r="E19" i="6"/>
  <c r="D19" i="6"/>
  <c r="C19" i="6"/>
  <c r="B19" i="6"/>
  <c r="A19" i="6"/>
  <c r="Y18" i="6"/>
  <c r="X18" i="6"/>
  <c r="W18" i="6"/>
  <c r="V18" i="6"/>
  <c r="U18" i="6"/>
  <c r="T18" i="6"/>
  <c r="S18" i="6"/>
  <c r="Q18" i="6"/>
  <c r="N18" i="6"/>
  <c r="M18" i="6"/>
  <c r="L18" i="6"/>
  <c r="K18" i="6"/>
  <c r="J18" i="6"/>
  <c r="E18" i="6"/>
  <c r="D18" i="6"/>
  <c r="C18" i="6"/>
  <c r="B18" i="6"/>
  <c r="A18" i="6"/>
  <c r="Y17" i="6"/>
  <c r="X17" i="6"/>
  <c r="W17" i="6"/>
  <c r="V17" i="6"/>
  <c r="U17" i="6"/>
  <c r="T17" i="6"/>
  <c r="S17" i="6"/>
  <c r="Q17" i="6"/>
  <c r="N17" i="6"/>
  <c r="M17" i="6"/>
  <c r="L17" i="6"/>
  <c r="K17" i="6"/>
  <c r="J17" i="6"/>
  <c r="E17" i="6"/>
  <c r="D17" i="6"/>
  <c r="C17" i="6"/>
  <c r="B17" i="6"/>
  <c r="A17" i="6"/>
  <c r="Y16" i="6"/>
  <c r="X16" i="6"/>
  <c r="W16" i="6"/>
  <c r="V16" i="6"/>
  <c r="U16" i="6"/>
  <c r="T16" i="6"/>
  <c r="S16" i="6"/>
  <c r="Q16" i="6"/>
  <c r="N16" i="6"/>
  <c r="M16" i="6"/>
  <c r="L16" i="6"/>
  <c r="K16" i="6"/>
  <c r="J16" i="6"/>
  <c r="E16" i="6"/>
  <c r="D16" i="6"/>
  <c r="C16" i="6"/>
  <c r="B16" i="6"/>
  <c r="A16" i="6"/>
  <c r="Y15" i="6"/>
  <c r="X15" i="6"/>
  <c r="W15" i="6"/>
  <c r="V15" i="6"/>
  <c r="U15" i="6"/>
  <c r="T15" i="6"/>
  <c r="S15" i="6"/>
  <c r="Q15" i="6"/>
  <c r="N15" i="6"/>
  <c r="M15" i="6"/>
  <c r="L15" i="6"/>
  <c r="K15" i="6"/>
  <c r="J15" i="6"/>
  <c r="E15" i="6"/>
  <c r="D15" i="6"/>
  <c r="C15" i="6"/>
  <c r="B15" i="6"/>
  <c r="A15" i="6"/>
  <c r="Y14" i="6"/>
  <c r="X14" i="6"/>
  <c r="W14" i="6"/>
  <c r="V14" i="6"/>
  <c r="U14" i="6"/>
  <c r="T14" i="6"/>
  <c r="S14" i="6"/>
  <c r="Q14" i="6"/>
  <c r="N14" i="6"/>
  <c r="M14" i="6"/>
  <c r="L14" i="6"/>
  <c r="K14" i="6"/>
  <c r="J14" i="6"/>
  <c r="E14" i="6"/>
  <c r="D14" i="6"/>
  <c r="C14" i="6"/>
  <c r="B14" i="6"/>
  <c r="A14" i="6"/>
  <c r="Y13" i="6"/>
  <c r="X13" i="6"/>
  <c r="W13" i="6"/>
  <c r="V13" i="6"/>
  <c r="U13" i="6"/>
  <c r="T13" i="6"/>
  <c r="S13" i="6"/>
  <c r="Q13" i="6"/>
  <c r="N13" i="6"/>
  <c r="M13" i="6"/>
  <c r="L13" i="6"/>
  <c r="K13" i="6"/>
  <c r="J13" i="6"/>
  <c r="E13" i="6"/>
  <c r="D13" i="6"/>
  <c r="B13" i="6"/>
  <c r="A13" i="6"/>
  <c r="X12" i="6"/>
  <c r="W12" i="6"/>
  <c r="V12" i="6"/>
  <c r="U12" i="6"/>
  <c r="T12" i="6"/>
  <c r="S12" i="6"/>
  <c r="N12" i="6"/>
  <c r="M12" i="6"/>
  <c r="L12" i="6"/>
  <c r="K12" i="6"/>
  <c r="J12" i="6"/>
  <c r="E12" i="6"/>
  <c r="D12" i="6"/>
  <c r="B12" i="6"/>
  <c r="A12" i="6"/>
  <c r="C26" i="6"/>
  <c r="C25" i="6"/>
  <c r="C24" i="6"/>
  <c r="C15" i="5"/>
  <c r="C13" i="6" s="1"/>
  <c r="C12" i="5"/>
  <c r="C12" i="6" s="1"/>
  <c r="D13" i="12" l="1"/>
  <c r="D5" i="12"/>
  <c r="D8" i="12"/>
  <c r="D12" i="12"/>
  <c r="D11" i="12"/>
  <c r="D6" i="12"/>
  <c r="D10" i="12"/>
  <c r="D9" i="12"/>
  <c r="D7" i="12"/>
  <c r="C13" i="12"/>
  <c r="C5" i="12"/>
  <c r="C8" i="12"/>
  <c r="C12" i="12"/>
  <c r="C11" i="12"/>
  <c r="C7" i="12"/>
  <c r="C10" i="12"/>
  <c r="C9" i="12"/>
  <c r="C6" i="12"/>
  <c r="Y12" i="6"/>
  <c r="Q12" i="6" l="1"/>
  <c r="G21" i="1" l="1"/>
  <c r="H21" i="1"/>
  <c r="I21" i="1"/>
  <c r="J21" i="1"/>
  <c r="G24" i="1"/>
  <c r="H24" i="1"/>
  <c r="I24" i="1"/>
  <c r="J24" i="1"/>
  <c r="G37" i="1"/>
  <c r="H37" i="1"/>
  <c r="I37" i="1"/>
  <c r="J37" i="1"/>
  <c r="G33" i="1"/>
  <c r="H33" i="1"/>
  <c r="I33" i="1"/>
  <c r="J33" i="1"/>
  <c r="E38" i="1"/>
  <c r="G42" i="1"/>
  <c r="H42" i="1"/>
  <c r="I42" i="1"/>
  <c r="J42" i="1"/>
  <c r="C90" i="1"/>
  <c r="B90" i="1"/>
  <c r="D90" i="1"/>
  <c r="E90" i="1"/>
  <c r="F90" i="1"/>
  <c r="F84" i="1"/>
  <c r="F87" i="1"/>
  <c r="F78" i="1"/>
  <c r="F81" i="1"/>
  <c r="F75" i="1"/>
  <c r="F18" i="1"/>
  <c r="F19" i="1"/>
  <c r="F20" i="1"/>
  <c r="F23" i="1"/>
  <c r="F26" i="1"/>
  <c r="F29" i="1"/>
  <c r="F32" i="1"/>
  <c r="F35" i="1"/>
  <c r="F38" i="1"/>
  <c r="F41" i="1"/>
  <c r="F44" i="1"/>
  <c r="F47" i="1"/>
  <c r="F50" i="1"/>
  <c r="F51" i="1"/>
  <c r="F54" i="1"/>
  <c r="F57" i="1"/>
  <c r="F60" i="1"/>
  <c r="F63" i="1"/>
  <c r="F66" i="1"/>
  <c r="F69" i="1"/>
  <c r="F72" i="1"/>
  <c r="G18" i="1"/>
  <c r="H18" i="1"/>
  <c r="Q18" i="1" s="1"/>
  <c r="R18" i="1" s="1"/>
  <c r="I18" i="1"/>
  <c r="J18" i="1"/>
  <c r="G19" i="1"/>
  <c r="H19" i="1"/>
  <c r="Q19" i="1" s="1"/>
  <c r="R19" i="1" s="1"/>
  <c r="I19" i="1"/>
  <c r="J19" i="1"/>
  <c r="G20" i="1"/>
  <c r="H20" i="1"/>
  <c r="Q20" i="1" s="1"/>
  <c r="R20" i="1" s="1"/>
  <c r="H23" i="1"/>
  <c r="Q23" i="1" s="1"/>
  <c r="R23" i="1" s="1"/>
  <c r="U10" i="1"/>
  <c r="I20" i="1"/>
  <c r="J20" i="1"/>
  <c r="G22" i="1"/>
  <c r="H22" i="1"/>
  <c r="I22" i="1"/>
  <c r="J22" i="1"/>
  <c r="G23" i="1"/>
  <c r="I23" i="1"/>
  <c r="J23" i="1"/>
  <c r="G25" i="1"/>
  <c r="H25" i="1"/>
  <c r="I25" i="1"/>
  <c r="J25" i="1"/>
  <c r="G26" i="1"/>
  <c r="H26" i="1"/>
  <c r="Q26" i="1" s="1"/>
  <c r="R26" i="1" s="1"/>
  <c r="S26" i="1" s="1"/>
  <c r="I26" i="1"/>
  <c r="J26" i="1"/>
  <c r="G27" i="1"/>
  <c r="H27" i="1"/>
  <c r="I27" i="1"/>
  <c r="J27" i="1"/>
  <c r="G28" i="1"/>
  <c r="H28" i="1"/>
  <c r="I28" i="1"/>
  <c r="J28" i="1"/>
  <c r="G29" i="1"/>
  <c r="H29" i="1"/>
  <c r="Q29" i="1" s="1"/>
  <c r="R29" i="1" s="1"/>
  <c r="S29" i="1" s="1"/>
  <c r="H32" i="1"/>
  <c r="Q32" i="1" s="1"/>
  <c r="R32" i="1" s="1"/>
  <c r="S32" i="1" s="1"/>
  <c r="I29" i="1"/>
  <c r="J29" i="1"/>
  <c r="G30" i="1"/>
  <c r="H30" i="1"/>
  <c r="I30" i="1"/>
  <c r="J30" i="1"/>
  <c r="G31" i="1"/>
  <c r="H31" i="1"/>
  <c r="I31" i="1"/>
  <c r="J31" i="1"/>
  <c r="G32" i="1"/>
  <c r="I32" i="1"/>
  <c r="J32" i="1"/>
  <c r="G34" i="1"/>
  <c r="H34" i="1"/>
  <c r="I34" i="1"/>
  <c r="J34" i="1"/>
  <c r="G35" i="1"/>
  <c r="H35" i="1"/>
  <c r="Q35" i="1" s="1"/>
  <c r="R35" i="1" s="1"/>
  <c r="S35" i="1" s="1"/>
  <c r="I35" i="1"/>
  <c r="J35" i="1"/>
  <c r="G36" i="1"/>
  <c r="H36" i="1"/>
  <c r="I36" i="1"/>
  <c r="J36" i="1"/>
  <c r="G38" i="1"/>
  <c r="H38" i="1"/>
  <c r="Q38" i="1" s="1"/>
  <c r="R38" i="1" s="1"/>
  <c r="S38" i="1" s="1"/>
  <c r="I38" i="1"/>
  <c r="J38" i="1"/>
  <c r="G39" i="1"/>
  <c r="H39" i="1"/>
  <c r="I39" i="1"/>
  <c r="J39" i="1"/>
  <c r="G40" i="1"/>
  <c r="H40" i="1"/>
  <c r="I40" i="1"/>
  <c r="J40" i="1"/>
  <c r="G41" i="1"/>
  <c r="H41" i="1"/>
  <c r="Q41" i="1" s="1"/>
  <c r="R41" i="1" s="1"/>
  <c r="S41" i="1" s="1"/>
  <c r="I41" i="1"/>
  <c r="J41" i="1"/>
  <c r="G43" i="1"/>
  <c r="H43" i="1"/>
  <c r="I43" i="1"/>
  <c r="J43" i="1"/>
  <c r="G44" i="1"/>
  <c r="H44" i="1"/>
  <c r="Q44" i="1" s="1"/>
  <c r="R44" i="1" s="1"/>
  <c r="S44" i="1" s="1"/>
  <c r="I44" i="1"/>
  <c r="J44" i="1"/>
  <c r="G45" i="1"/>
  <c r="H45" i="1"/>
  <c r="I45" i="1"/>
  <c r="J45" i="1"/>
  <c r="G46" i="1"/>
  <c r="H46" i="1"/>
  <c r="I46" i="1"/>
  <c r="J46" i="1"/>
  <c r="G47" i="1"/>
  <c r="H47" i="1"/>
  <c r="Q47" i="1" s="1"/>
  <c r="R47" i="1" s="1"/>
  <c r="S47" i="1" s="1"/>
  <c r="I47" i="1"/>
  <c r="J47" i="1"/>
  <c r="G48" i="1"/>
  <c r="H48" i="1"/>
  <c r="I48" i="1"/>
  <c r="J48" i="1"/>
  <c r="G49" i="1"/>
  <c r="H49" i="1"/>
  <c r="I49" i="1"/>
  <c r="J49" i="1"/>
  <c r="G50" i="1"/>
  <c r="H50" i="1"/>
  <c r="Q50" i="1" s="1"/>
  <c r="R50" i="1" s="1"/>
  <c r="S50" i="1" s="1"/>
  <c r="I50" i="1"/>
  <c r="J50" i="1"/>
  <c r="G51" i="1"/>
  <c r="H51" i="1"/>
  <c r="Q51" i="1" s="1"/>
  <c r="R51" i="1" s="1"/>
  <c r="S51" i="1" s="1"/>
  <c r="I51" i="1"/>
  <c r="J51" i="1"/>
  <c r="G52" i="1"/>
  <c r="H52" i="1"/>
  <c r="I52" i="1"/>
  <c r="J52" i="1"/>
  <c r="G53" i="1"/>
  <c r="H53" i="1"/>
  <c r="I53" i="1"/>
  <c r="J53" i="1"/>
  <c r="G54" i="1"/>
  <c r="H54" i="1"/>
  <c r="Q54" i="1" s="1"/>
  <c r="R54" i="1" s="1"/>
  <c r="S54" i="1" s="1"/>
  <c r="I54" i="1"/>
  <c r="J54" i="1"/>
  <c r="G55" i="1"/>
  <c r="H55" i="1"/>
  <c r="I55" i="1"/>
  <c r="J55" i="1"/>
  <c r="G56" i="1"/>
  <c r="H56" i="1"/>
  <c r="I56" i="1"/>
  <c r="J56" i="1"/>
  <c r="G57" i="1"/>
  <c r="H57" i="1"/>
  <c r="Q57" i="1" s="1"/>
  <c r="R57" i="1" s="1"/>
  <c r="S57" i="1" s="1"/>
  <c r="I57" i="1"/>
  <c r="J57" i="1"/>
  <c r="G58" i="1"/>
  <c r="H58" i="1"/>
  <c r="I58" i="1"/>
  <c r="J58" i="1"/>
  <c r="G59" i="1"/>
  <c r="H59" i="1"/>
  <c r="I59" i="1"/>
  <c r="J59" i="1"/>
  <c r="G60" i="1"/>
  <c r="H60" i="1"/>
  <c r="Q60" i="1" s="1"/>
  <c r="R60" i="1" s="1"/>
  <c r="H63" i="1"/>
  <c r="Q63" i="1" s="1"/>
  <c r="R63" i="1" s="1"/>
  <c r="I60" i="1"/>
  <c r="J60" i="1"/>
  <c r="G61" i="1"/>
  <c r="H61" i="1"/>
  <c r="I61" i="1"/>
  <c r="J61" i="1"/>
  <c r="G62" i="1"/>
  <c r="H62" i="1"/>
  <c r="I62" i="1"/>
  <c r="J62" i="1"/>
  <c r="G63" i="1"/>
  <c r="I63" i="1"/>
  <c r="J63" i="1"/>
  <c r="G64" i="1"/>
  <c r="H64" i="1"/>
  <c r="I64" i="1"/>
  <c r="J64" i="1"/>
  <c r="G65" i="1"/>
  <c r="H65" i="1"/>
  <c r="I65" i="1"/>
  <c r="J65" i="1"/>
  <c r="G66" i="1"/>
  <c r="H66" i="1"/>
  <c r="Q66" i="1" s="1"/>
  <c r="R66" i="1" s="1"/>
  <c r="I66" i="1"/>
  <c r="J66" i="1"/>
  <c r="G67" i="1"/>
  <c r="H67" i="1"/>
  <c r="I67" i="1"/>
  <c r="J67" i="1"/>
  <c r="G68" i="1"/>
  <c r="H68" i="1"/>
  <c r="I68" i="1"/>
  <c r="J68" i="1"/>
  <c r="G69" i="1"/>
  <c r="H69" i="1"/>
  <c r="Q69" i="1" s="1"/>
  <c r="R69" i="1" s="1"/>
  <c r="I69" i="1"/>
  <c r="J69" i="1"/>
  <c r="G70" i="1"/>
  <c r="H70" i="1"/>
  <c r="I70" i="1"/>
  <c r="J70" i="1"/>
  <c r="G71" i="1"/>
  <c r="H71" i="1"/>
  <c r="I71" i="1"/>
  <c r="J71" i="1"/>
  <c r="G72" i="1"/>
  <c r="H72" i="1"/>
  <c r="Q72" i="1" s="1"/>
  <c r="R72" i="1" s="1"/>
  <c r="S72" i="1" s="1"/>
  <c r="I72" i="1"/>
  <c r="J72" i="1"/>
  <c r="G73" i="1"/>
  <c r="H73" i="1"/>
  <c r="I73" i="1"/>
  <c r="J73" i="1"/>
  <c r="G74" i="1"/>
  <c r="H74" i="1"/>
  <c r="I74" i="1"/>
  <c r="J74" i="1"/>
  <c r="G75" i="1"/>
  <c r="H75" i="1"/>
  <c r="Q75" i="1" s="1"/>
  <c r="R75" i="1" s="1"/>
  <c r="S75" i="1" s="1"/>
  <c r="I75" i="1"/>
  <c r="J75" i="1"/>
  <c r="G76" i="1"/>
  <c r="H76" i="1"/>
  <c r="I76" i="1"/>
  <c r="J76" i="1"/>
  <c r="G77" i="1"/>
  <c r="H77" i="1"/>
  <c r="I77" i="1"/>
  <c r="J77" i="1"/>
  <c r="G78" i="1"/>
  <c r="H78" i="1"/>
  <c r="Q78" i="1" s="1"/>
  <c r="R78" i="1" s="1"/>
  <c r="I78" i="1"/>
  <c r="J78" i="1"/>
  <c r="G79" i="1"/>
  <c r="H79" i="1"/>
  <c r="I79" i="1"/>
  <c r="J79" i="1"/>
  <c r="G80" i="1"/>
  <c r="H80" i="1"/>
  <c r="I80" i="1"/>
  <c r="J80" i="1"/>
  <c r="G81" i="1"/>
  <c r="H81" i="1"/>
  <c r="Q81" i="1" s="1"/>
  <c r="R81" i="1" s="1"/>
  <c r="I81" i="1"/>
  <c r="J81" i="1"/>
  <c r="G82" i="1"/>
  <c r="H82" i="1"/>
  <c r="I82" i="1"/>
  <c r="J82" i="1"/>
  <c r="G83" i="1"/>
  <c r="H83" i="1"/>
  <c r="I83" i="1"/>
  <c r="J83" i="1"/>
  <c r="G84" i="1"/>
  <c r="H84" i="1"/>
  <c r="Q84" i="1" s="1"/>
  <c r="R84" i="1" s="1"/>
  <c r="I84" i="1"/>
  <c r="J84" i="1"/>
  <c r="G85" i="1"/>
  <c r="H85" i="1"/>
  <c r="I85" i="1"/>
  <c r="J85" i="1"/>
  <c r="G86" i="1"/>
  <c r="H86" i="1"/>
  <c r="I86" i="1"/>
  <c r="J86" i="1"/>
  <c r="G87" i="1"/>
  <c r="H87" i="1"/>
  <c r="Q87" i="1" s="1"/>
  <c r="R87" i="1" s="1"/>
  <c r="I87" i="1"/>
  <c r="J87" i="1"/>
  <c r="G88" i="1"/>
  <c r="H88" i="1"/>
  <c r="I88" i="1"/>
  <c r="J88" i="1"/>
  <c r="G89" i="1"/>
  <c r="H89" i="1"/>
  <c r="I89" i="1"/>
  <c r="J89" i="1"/>
  <c r="G90" i="1"/>
  <c r="H90" i="1"/>
  <c r="Q90" i="1" s="1"/>
  <c r="R90" i="1" s="1"/>
  <c r="I90" i="1"/>
  <c r="J90" i="1"/>
  <c r="G91" i="1"/>
  <c r="H91" i="1"/>
  <c r="Q91" i="1" s="1"/>
  <c r="R91" i="1" s="1"/>
  <c r="I91" i="1"/>
  <c r="J91" i="1"/>
  <c r="G92" i="1"/>
  <c r="H92" i="1"/>
  <c r="Q92" i="1" s="1"/>
  <c r="R92" i="1" s="1"/>
  <c r="I92" i="1"/>
  <c r="J92" i="1"/>
  <c r="G16" i="1"/>
  <c r="H16" i="1"/>
  <c r="I16" i="1"/>
  <c r="J16" i="1"/>
  <c r="G17" i="1"/>
  <c r="H17" i="1"/>
  <c r="I17" i="1"/>
  <c r="J17" i="1"/>
  <c r="I15" i="1"/>
  <c r="J15" i="1"/>
  <c r="H15" i="1"/>
  <c r="Q15" i="1" s="1"/>
  <c r="R15" i="1" s="1"/>
  <c r="F15" i="1"/>
  <c r="G15" i="1"/>
  <c r="B18" i="1"/>
  <c r="C18" i="1"/>
  <c r="D18" i="1"/>
  <c r="E18" i="1"/>
  <c r="B19" i="1"/>
  <c r="C19" i="1"/>
  <c r="D19" i="1"/>
  <c r="E19" i="1"/>
  <c r="B20" i="1"/>
  <c r="C20" i="1"/>
  <c r="D20" i="1"/>
  <c r="E20" i="1"/>
  <c r="B23" i="1"/>
  <c r="C23" i="1"/>
  <c r="D23" i="1"/>
  <c r="E23" i="1"/>
  <c r="B26" i="1"/>
  <c r="C26" i="1"/>
  <c r="D26" i="1"/>
  <c r="E26" i="1"/>
  <c r="B29" i="1"/>
  <c r="C29" i="1"/>
  <c r="D29" i="1"/>
  <c r="E29" i="1"/>
  <c r="B32" i="1"/>
  <c r="C32" i="1"/>
  <c r="D32" i="1"/>
  <c r="E32" i="1"/>
  <c r="B35" i="1"/>
  <c r="C35" i="1"/>
  <c r="D35" i="1"/>
  <c r="E35" i="1"/>
  <c r="B38" i="1"/>
  <c r="C38" i="1"/>
  <c r="D38" i="1"/>
  <c r="B41" i="1"/>
  <c r="C41" i="1"/>
  <c r="D41" i="1"/>
  <c r="E41" i="1"/>
  <c r="B44" i="1"/>
  <c r="C44" i="1"/>
  <c r="D44" i="1"/>
  <c r="E44" i="1"/>
  <c r="B47" i="1"/>
  <c r="C47" i="1"/>
  <c r="D47" i="1"/>
  <c r="E47" i="1"/>
  <c r="B50" i="1"/>
  <c r="C50" i="1"/>
  <c r="D50" i="1"/>
  <c r="E50" i="1"/>
  <c r="B51" i="1"/>
  <c r="C51" i="1"/>
  <c r="D51" i="1"/>
  <c r="E51" i="1"/>
  <c r="B54" i="1"/>
  <c r="C54" i="1"/>
  <c r="D54" i="1"/>
  <c r="E54" i="1"/>
  <c r="B57" i="1"/>
  <c r="C57" i="1"/>
  <c r="D57" i="1"/>
  <c r="E57" i="1"/>
  <c r="B60" i="1"/>
  <c r="C60" i="1"/>
  <c r="D60" i="1"/>
  <c r="E60" i="1"/>
  <c r="B63" i="1"/>
  <c r="C63" i="1"/>
  <c r="D63" i="1"/>
  <c r="E63" i="1"/>
  <c r="B66" i="1"/>
  <c r="C66" i="1"/>
  <c r="D66" i="1"/>
  <c r="E66" i="1"/>
  <c r="B69" i="1"/>
  <c r="C69" i="1"/>
  <c r="D69" i="1"/>
  <c r="E69" i="1"/>
  <c r="B72" i="1"/>
  <c r="C72" i="1"/>
  <c r="D72" i="1"/>
  <c r="E72" i="1"/>
  <c r="B75" i="1"/>
  <c r="C75" i="1"/>
  <c r="D75" i="1"/>
  <c r="E75" i="1"/>
  <c r="B78" i="1"/>
  <c r="C78" i="1"/>
  <c r="D78" i="1"/>
  <c r="E78" i="1"/>
  <c r="B81" i="1"/>
  <c r="C81" i="1"/>
  <c r="D81" i="1"/>
  <c r="E81" i="1"/>
  <c r="B84" i="1"/>
  <c r="C84" i="1"/>
  <c r="D84" i="1"/>
  <c r="E84" i="1"/>
  <c r="B87" i="1"/>
  <c r="C87" i="1"/>
  <c r="D87" i="1"/>
  <c r="E87" i="1"/>
  <c r="D15" i="1"/>
  <c r="P11" i="1"/>
  <c r="P8" i="1"/>
  <c r="V12" i="1" s="1"/>
  <c r="L8" i="1"/>
  <c r="L10" i="1"/>
  <c r="U11" i="1"/>
  <c r="B15" i="1"/>
  <c r="E15" i="1"/>
  <c r="C15" i="1"/>
  <c r="P10" i="1"/>
  <c r="T9" i="1" s="1"/>
  <c r="O7" i="1" s="1"/>
  <c r="P9" i="1"/>
  <c r="V9" i="1" s="1"/>
  <c r="T50" i="1" l="1"/>
  <c r="T44" i="1"/>
  <c r="T41" i="1"/>
  <c r="T75" i="1"/>
  <c r="T51" i="1"/>
  <c r="T47" i="1"/>
  <c r="T38" i="1"/>
  <c r="T35" i="1"/>
  <c r="T26" i="1"/>
  <c r="S66" i="1"/>
  <c r="T66" i="1" s="1"/>
  <c r="S19" i="1"/>
  <c r="T19" i="1" s="1"/>
  <c r="S60" i="1"/>
  <c r="T60" i="1" s="1"/>
  <c r="T54" i="1"/>
  <c r="Q102" i="1"/>
  <c r="T29" i="1"/>
  <c r="R102" i="1"/>
  <c r="S15" i="1"/>
  <c r="S87" i="1"/>
  <c r="T87" i="1" s="1"/>
  <c r="S91" i="1"/>
  <c r="T91" i="1" s="1"/>
  <c r="S78" i="1"/>
  <c r="T78" i="1" s="1"/>
  <c r="V10" i="1"/>
  <c r="V11" i="1"/>
  <c r="V8" i="1" l="1"/>
  <c r="T15" i="1"/>
  <c r="S102" i="1"/>
  <c r="O6" i="1" s="1"/>
  <c r="L11" i="1"/>
  <c r="M11" i="1" l="1"/>
  <c r="H105" i="1"/>
  <c r="T102" i="1"/>
  <c r="L9" i="1"/>
  <c r="M9" i="1" s="1"/>
  <c r="J105" i="1" l="1"/>
  <c r="H106" i="1"/>
  <c r="J106" i="1" s="1"/>
  <c r="J104" i="1" l="1"/>
  <c r="AG12" i="6" l="1"/>
</calcChain>
</file>

<file path=xl/comments1.xml><?xml version="1.0" encoding="utf-8"?>
<comments xmlns="http://schemas.openxmlformats.org/spreadsheetml/2006/main">
  <authors>
    <author>Luz Adriana</author>
    <author>Usuario UTP</author>
  </authors>
  <commentList>
    <comment ref="T10" authorId="0" shapeId="0">
      <text>
        <r>
          <rPr>
            <sz val="9"/>
            <color indexed="81"/>
            <rFont val="Tahoma"/>
            <family val="2"/>
          </rPr>
          <t>Si se requiere presentar una observación o aclaración</t>
        </r>
      </text>
    </comment>
    <comment ref="U10" authorId="0" shapeId="0">
      <text>
        <r>
          <rPr>
            <sz val="9"/>
            <color indexed="81"/>
            <rFont val="Tahoma"/>
            <family val="2"/>
          </rPr>
          <t>Si se requiere presentar una observación o aclaración</t>
        </r>
      </text>
    </comment>
    <comment ref="A11" authorId="0" shapeId="0">
      <text>
        <r>
          <rPr>
            <sz val="9"/>
            <color indexed="81"/>
            <rFont val="Tahoma"/>
            <family val="2"/>
          </rPr>
          <t>Consecutivo</t>
        </r>
      </text>
    </comment>
    <comment ref="D11" authorId="0" shapeId="0">
      <text>
        <r>
          <rPr>
            <sz val="9"/>
            <color indexed="81"/>
            <rFont val="Tahoma"/>
            <family val="2"/>
          </rPr>
          <t>Transcriba la oportunidad de mejora que ha sido identificada de acuerdo al origen.</t>
        </r>
      </text>
    </comment>
    <comment ref="E11" authorId="0" shapeId="0">
      <text>
        <r>
          <rPr>
            <sz val="9"/>
            <color indexed="81"/>
            <rFont val="Tahoma"/>
            <family val="2"/>
          </rPr>
          <t>Defina que genera la situación que deriva en una oportunidad de mejora</t>
        </r>
      </text>
    </comment>
    <comment ref="F11" authorId="0" shapeId="0">
      <text>
        <r>
          <rPr>
            <sz val="9"/>
            <color indexed="81"/>
            <rFont val="Tahoma"/>
            <family val="2"/>
          </rPr>
          <t>Identifique las principales consecuencias que se generan en la situación que deriva en una oportunidad de mejora</t>
        </r>
      </text>
    </comment>
    <comment ref="G11" authorId="0" shapeId="0">
      <text>
        <r>
          <rPr>
            <sz val="9"/>
            <color indexed="81"/>
            <rFont val="Tahoma"/>
            <family val="2"/>
          </rPr>
          <t>Establezca cual es la acción que va aplicar para eliminar, reducir o mitigar la causa que originó la oportunidad de mejora.</t>
        </r>
      </text>
    </comment>
    <comment ref="H11" authorId="0" shapeId="0">
      <text>
        <r>
          <rPr>
            <sz val="9"/>
            <color indexed="81"/>
            <rFont val="Tahoma"/>
            <family val="2"/>
          </rPr>
          <t>Establezca el área o dependencia encargada de administratar la acción</t>
        </r>
      </text>
    </comment>
    <comment ref="I11" authorId="0" shapeId="0">
      <text>
        <r>
          <rPr>
            <sz val="9"/>
            <color indexed="81"/>
            <rFont val="Tahoma"/>
            <family val="2"/>
          </rPr>
          <t>Registre el o los indicadores que miden el impacto generado en la implementación de la acción</t>
        </r>
      </text>
    </comment>
    <comment ref="J11" authorId="0" shapeId="0">
      <text>
        <r>
          <rPr>
            <sz val="9"/>
            <color indexed="81"/>
            <rFont val="Tahoma"/>
            <family val="2"/>
          </rPr>
          <t>Registre el valor del indicador al momento de formular la acción de mejora.</t>
        </r>
      </text>
    </comment>
    <comment ref="K11" authorId="0" shapeId="0">
      <text>
        <r>
          <rPr>
            <sz val="9"/>
            <color indexed="81"/>
            <rFont val="Tahoma"/>
            <family val="2"/>
          </rPr>
          <t xml:space="preserve">Establezca el estado deseado del indicador al momento de finalizar la acción
</t>
        </r>
      </text>
    </comment>
    <comment ref="M11" authorId="0" shapeId="0">
      <text>
        <r>
          <rPr>
            <sz val="9"/>
            <color indexed="81"/>
            <rFont val="Tahoma"/>
            <family val="2"/>
          </rPr>
          <t>Identifique a cual de los factores de Acreditación que le apunta a la situación que origina la acción de mejora.</t>
        </r>
      </text>
    </comment>
    <comment ref="O11" authorId="0" shapeId="0">
      <text>
        <r>
          <rPr>
            <sz val="9"/>
            <color indexed="81"/>
            <rFont val="Tahoma"/>
            <family val="2"/>
          </rPr>
          <t>Identifique a cual de los característica de Acreditación le apunta a la situación que origina la acción de mejora.</t>
        </r>
      </text>
    </comment>
    <comment ref="P11" authorId="0" shapeId="0">
      <text>
        <r>
          <rPr>
            <sz val="9"/>
            <color indexed="81"/>
            <rFont val="Tahoma"/>
            <family val="2"/>
          </rPr>
          <t>Enuncie las diferentes actividades que debe realizar para lograr la implementación de la acción general propuesta, debe tener en cuenta las actividades que se deriven de la atención de las causas y consecuencias identificadas.</t>
        </r>
      </text>
    </comment>
    <comment ref="Q11" authorId="0" shapeId="0">
      <text>
        <r>
          <rPr>
            <sz val="9"/>
            <color indexed="81"/>
            <rFont val="Tahoma"/>
            <family val="2"/>
          </rPr>
          <t>Establezca el cargo responsable de ejecutar la actividad.</t>
        </r>
      </text>
    </comment>
    <comment ref="U13" authorId="1" shapeId="0">
      <text>
        <r>
          <rPr>
            <sz val="9"/>
            <color indexed="81"/>
            <rFont val="Tahoma"/>
            <family val="2"/>
          </rPr>
          <t xml:space="preserve">
</t>
        </r>
      </text>
    </comment>
    <comment ref="M15" authorId="0" shapeId="0">
      <text>
        <r>
          <rPr>
            <sz val="9"/>
            <color indexed="81"/>
            <rFont val="Tahoma"/>
            <family val="2"/>
          </rPr>
          <t>Identifique a cual de los factores establecidos por la Consejo Nacional de Acreditación CNA</t>
        </r>
      </text>
    </comment>
  </commentList>
</comments>
</file>

<file path=xl/comments2.xml><?xml version="1.0" encoding="utf-8"?>
<comments xmlns="http://schemas.openxmlformats.org/spreadsheetml/2006/main">
  <authors>
    <author>Luz Adriana</author>
    <author>Usuario UTP</author>
  </authors>
  <commentList>
    <comment ref="AG10" authorId="0" shapeId="0">
      <text>
        <r>
          <rPr>
            <sz val="9"/>
            <color indexed="81"/>
            <rFont val="Tahoma"/>
            <family val="2"/>
          </rPr>
          <t xml:space="preserve">
Estas casillas se activan cuando el origen es manejado desde Control Interno</t>
        </r>
      </text>
    </comment>
    <comment ref="AK10" authorId="1" shapeId="0">
      <text>
        <r>
          <rPr>
            <sz val="9"/>
            <color indexed="81"/>
            <rFont val="Tahoma"/>
            <family val="2"/>
          </rPr>
          <t xml:space="preserve">
Estas casillas se activan cuando el origen es manejado desde Control Interno</t>
        </r>
      </text>
    </comment>
    <comment ref="A11" authorId="0" shapeId="0">
      <text>
        <r>
          <rPr>
            <sz val="9"/>
            <color indexed="81"/>
            <rFont val="Tahoma"/>
            <family val="2"/>
          </rPr>
          <t>Consecutivo</t>
        </r>
      </text>
    </comment>
    <comment ref="D11" authorId="0" shapeId="0">
      <text>
        <r>
          <rPr>
            <sz val="9"/>
            <color indexed="81"/>
            <rFont val="Tahoma"/>
            <family val="2"/>
          </rPr>
          <t>Transcriba la oportunidad de mejora que ha sido identificada de acuerdo al origen.</t>
        </r>
      </text>
    </comment>
    <comment ref="E11" authorId="0" shapeId="0">
      <text>
        <r>
          <rPr>
            <sz val="9"/>
            <color indexed="81"/>
            <rFont val="Tahoma"/>
            <family val="2"/>
          </rPr>
          <t>Describa la acción inmediata que va a tomar para corregir la situación que originó la oportunidad de mejora.</t>
        </r>
      </text>
    </comment>
    <comment ref="F11" authorId="0" shapeId="0">
      <text>
        <r>
          <rPr>
            <sz val="9"/>
            <color indexed="81"/>
            <rFont val="Tahoma"/>
            <family val="2"/>
          </rPr>
          <t>Defina que genera la situación que deriva en una oportunidad de mejora</t>
        </r>
      </text>
    </comment>
    <comment ref="G11" authorId="0" shapeId="0">
      <text>
        <r>
          <rPr>
            <sz val="9"/>
            <color indexed="81"/>
            <rFont val="Tahoma"/>
            <family val="2"/>
          </rPr>
          <t>Identifique las principales consecuencias que se generan en la situación que deriva en una oportunidad de mejora</t>
        </r>
      </text>
    </comment>
    <comment ref="H11" authorId="0" shapeId="0">
      <text>
        <r>
          <rPr>
            <sz val="9"/>
            <color indexed="81"/>
            <rFont val="Tahoma"/>
            <family val="2"/>
          </rPr>
          <t xml:space="preserve">Buscar en otras dependencias ó áreas situaciones relacionadas con el oportunidad de mejora.
</t>
        </r>
        <r>
          <rPr>
            <b/>
            <sz val="9"/>
            <color indexed="81"/>
            <rFont val="Tahoma"/>
            <family val="2"/>
          </rPr>
          <t>Nota:</t>
        </r>
        <r>
          <rPr>
            <sz val="9"/>
            <color indexed="81"/>
            <rFont val="Tahoma"/>
            <family val="2"/>
          </rPr>
          <t xml:space="preserve">
Esta es una casilla oculta que administra el responsable de la fuente.</t>
        </r>
      </text>
    </comment>
    <comment ref="I11" authorId="0" shapeId="0">
      <text>
        <r>
          <rPr>
            <b/>
            <sz val="9"/>
            <color indexed="81"/>
            <rFont val="Tahoma"/>
            <family val="2"/>
          </rPr>
          <t xml:space="preserve">Identifique las veces que se repite o se vuelve a presentar la misma oportunidad de mejora.
Elija si o no, se presenta la situación de manera reiterativa </t>
        </r>
      </text>
    </comment>
    <comment ref="J11" authorId="0" shapeId="0">
      <text>
        <r>
          <rPr>
            <sz val="9"/>
            <color indexed="81"/>
            <rFont val="Tahoma"/>
            <family val="2"/>
          </rPr>
          <t>Establezca cual es la acción que va aplicar para eliminar, reducir o mitigar la causa que originó la oportunidad de mejora.</t>
        </r>
      </text>
    </comment>
    <comment ref="K11" authorId="0" shapeId="0">
      <text>
        <r>
          <rPr>
            <sz val="9"/>
            <color indexed="81"/>
            <rFont val="Tahoma"/>
            <family val="2"/>
          </rPr>
          <t>Establezca el área o dependencia encargada de administratar la acción</t>
        </r>
      </text>
    </comment>
    <comment ref="L11" authorId="0" shapeId="0">
      <text>
        <r>
          <rPr>
            <sz val="9"/>
            <color indexed="81"/>
            <rFont val="Tahoma"/>
            <family val="2"/>
          </rPr>
          <t>Registre el o los indicadores que miden el impacto generado en la implementación de la acción</t>
        </r>
      </text>
    </comment>
    <comment ref="M11" authorId="0" shapeId="0">
      <text>
        <r>
          <rPr>
            <sz val="9"/>
            <color indexed="81"/>
            <rFont val="Tahoma"/>
            <family val="2"/>
          </rPr>
          <t>Registre el valor del indicador al momento de formular la acción de mejora.</t>
        </r>
      </text>
    </comment>
    <comment ref="N11" authorId="0" shapeId="0">
      <text>
        <r>
          <rPr>
            <sz val="9"/>
            <color indexed="81"/>
            <rFont val="Tahoma"/>
            <family val="2"/>
          </rPr>
          <t>Establezca el estado deseado del indicador al momento de finalizar la acción</t>
        </r>
      </text>
    </comment>
    <comment ref="O11" authorId="0" shapeId="0">
      <text>
        <r>
          <rPr>
            <b/>
            <sz val="9"/>
            <color indexed="81"/>
            <rFont val="Tahoma"/>
            <family val="2"/>
          </rPr>
          <t>Luz Adriana:</t>
        </r>
        <r>
          <rPr>
            <sz val="9"/>
            <color indexed="81"/>
            <rFont val="Tahoma"/>
            <family val="2"/>
          </rPr>
          <t xml:space="preserve">
Lo plantean Adriana soto y diana ovalle</t>
        </r>
      </text>
    </comment>
    <comment ref="P11" authorId="0" shapeId="0">
      <text>
        <r>
          <rPr>
            <sz val="9"/>
            <color indexed="81"/>
            <rFont val="Tahoma"/>
            <family val="2"/>
          </rPr>
          <t>Identifique a cual de los factores de Acreditación que le apunta a la situación que origina la acción de mejora.</t>
        </r>
      </text>
    </comment>
    <comment ref="R11" authorId="0" shapeId="0">
      <text>
        <r>
          <rPr>
            <sz val="9"/>
            <color indexed="81"/>
            <rFont val="Tahoma"/>
            <family val="2"/>
          </rPr>
          <t>Identifique a cual de los característica de Acreditación le apunta a la situación que origina la acción de mejora.</t>
        </r>
      </text>
    </comment>
    <comment ref="S11" authorId="0" shapeId="0">
      <text>
        <r>
          <rPr>
            <sz val="9"/>
            <color indexed="81"/>
            <rFont val="Tahoma"/>
            <family val="2"/>
          </rPr>
          <t>Enuncie las diferentes actividades que debe realizar para lograr la implementación de la acción general propuesta, debe tener en cuenta las actividades que se deriven de la atención de las causas y consecuencias identificadas.</t>
        </r>
      </text>
    </comment>
    <comment ref="T11" authorId="0" shapeId="0">
      <text>
        <r>
          <rPr>
            <sz val="9"/>
            <color indexed="81"/>
            <rFont val="Tahoma"/>
            <family val="2"/>
          </rPr>
          <t>Establezca el cargo responsable de ejecutar la actividad.</t>
        </r>
      </text>
    </comment>
    <comment ref="U11" authorId="0" shapeId="0">
      <text>
        <r>
          <rPr>
            <sz val="9"/>
            <color indexed="81"/>
            <rFont val="Tahoma"/>
            <family val="2"/>
          </rPr>
          <t>Enuncie la dimensión que se  utiliza para medir la actividad.</t>
        </r>
      </text>
    </comment>
    <comment ref="V11" authorId="0" shapeId="0">
      <text>
        <r>
          <rPr>
            <sz val="9"/>
            <color indexed="81"/>
            <rFont val="Tahoma"/>
            <family val="2"/>
          </rPr>
          <t>Volumen o tamaño de la actividad, establecido en unidades o porcentajes, deben ser números enteros.</t>
        </r>
      </text>
    </comment>
  </commentList>
</comments>
</file>

<file path=xl/comments3.xml><?xml version="1.0" encoding="utf-8"?>
<comments xmlns="http://schemas.openxmlformats.org/spreadsheetml/2006/main">
  <authors>
    <author>Luz Adriana</author>
  </authors>
  <commentList>
    <comment ref="S6" authorId="0" shapeId="0">
      <text>
        <r>
          <rPr>
            <b/>
            <sz val="9"/>
            <color indexed="81"/>
            <rFont val="Tahoma"/>
            <family val="2"/>
          </rPr>
          <t>Luz Adriana:</t>
        </r>
        <r>
          <rPr>
            <sz val="9"/>
            <color indexed="81"/>
            <rFont val="Tahoma"/>
            <family val="2"/>
          </rPr>
          <t xml:space="preserve">
Se activa cuando el origen es Plan de Mejoramiento de Contraloría</t>
        </r>
      </text>
    </comment>
    <comment ref="T6" authorId="0" shapeId="0">
      <text>
        <r>
          <rPr>
            <b/>
            <sz val="9"/>
            <color indexed="81"/>
            <rFont val="Tahoma"/>
            <family val="2"/>
          </rPr>
          <t>Luz Adriana:</t>
        </r>
        <r>
          <rPr>
            <sz val="9"/>
            <color indexed="81"/>
            <rFont val="Tahoma"/>
            <family val="2"/>
          </rPr>
          <t xml:space="preserve">
Se activa cuando el origen es Plan de Mejoramiento de Contraloría</t>
        </r>
      </text>
    </comment>
    <comment ref="W6" authorId="0" shapeId="0">
      <text>
        <r>
          <rPr>
            <sz val="9"/>
            <color indexed="81"/>
            <rFont val="Tahoma"/>
            <family val="2"/>
          </rPr>
          <t>Esta casilla será Se activa cuando el origen es Plan de Mejoramiento de Contraloría</t>
        </r>
      </text>
    </comment>
  </commentList>
</comments>
</file>

<file path=xl/sharedStrings.xml><?xml version="1.0" encoding="utf-8"?>
<sst xmlns="http://schemas.openxmlformats.org/spreadsheetml/2006/main" count="893" uniqueCount="484">
  <si>
    <t>Unidad de medida</t>
  </si>
  <si>
    <t>Denominación</t>
  </si>
  <si>
    <t>VENCIDA</t>
  </si>
  <si>
    <t>VIGENTE</t>
  </si>
  <si>
    <t>RESPONSABLE</t>
  </si>
  <si>
    <t>DESCRIPCIÓN</t>
  </si>
  <si>
    <t>CÓDIGO</t>
  </si>
  <si>
    <t>HALLAZGO</t>
  </si>
  <si>
    <t>No.</t>
  </si>
  <si>
    <t>FINALIZADA</t>
  </si>
  <si>
    <t>No. De Informe de Avance:</t>
  </si>
  <si>
    <t>Fecha de corte de Informe de avance:</t>
  </si>
  <si>
    <t>Fecha Finalizacion</t>
  </si>
  <si>
    <t>Convenciones</t>
  </si>
  <si>
    <t xml:space="preserve">Código </t>
  </si>
  <si>
    <t xml:space="preserve">Versión </t>
  </si>
  <si>
    <t xml:space="preserve">Fecha </t>
  </si>
  <si>
    <t>1 de 1</t>
  </si>
  <si>
    <t>1115 - F02</t>
  </si>
  <si>
    <t>CONTROL INTERNO</t>
  </si>
  <si>
    <t>INFORME DE REVISIÓN AVANCE DEL PLAN DE MEJORAMIENTO</t>
  </si>
  <si>
    <t>PORCENTAJE DE AVANCE DEL PLAN DE MEJORAMIENTO:</t>
  </si>
  <si>
    <t>Tomado de Plan de mejoramiento CGR</t>
  </si>
  <si>
    <t>Fecha del Comité:</t>
  </si>
  <si>
    <t>ACTIVIDADES</t>
  </si>
  <si>
    <t>ESTADO DE LA ACTIVIDAD</t>
  </si>
  <si>
    <t>AVANCE FÍSICO DE EJECUCIÓN ACTIVIDAD</t>
  </si>
  <si>
    <t xml:space="preserve">Página </t>
  </si>
  <si>
    <t>No. De Acta de Comité:</t>
  </si>
  <si>
    <t>CAUSA</t>
  </si>
  <si>
    <t>Fecha inicio</t>
  </si>
  <si>
    <t>Cantidad Unidad de Medida</t>
  </si>
  <si>
    <t>Cantidad de Semanas</t>
  </si>
  <si>
    <t>EFECTO</t>
  </si>
  <si>
    <t>ACLARACIONES SOBRE LA ACCIÓN DE MEJORA</t>
  </si>
  <si>
    <t>REVISIÓN COMITÉ DE COORDINACIÓN CONTROL INTERNO</t>
  </si>
  <si>
    <t>DESCRIPCIÓN CUALITATIVO DEL AVANCE</t>
  </si>
  <si>
    <t>SUMA ACTIVIDADES</t>
  </si>
  <si>
    <t>CUMPLIMIENTO</t>
  </si>
  <si>
    <t>% AVANCE ACCIÓN</t>
  </si>
  <si>
    <t>ACCIÓN</t>
  </si>
  <si>
    <t>ACTIVIDAD</t>
  </si>
  <si>
    <t>AVANCE</t>
  </si>
  <si>
    <t>PESO ACTIVIDAD</t>
  </si>
  <si>
    <t>SUMA DE ACCIONES</t>
  </si>
  <si>
    <t>SUMA DE HALLLAZGOS</t>
  </si>
  <si>
    <t>HALLAZGOS CON MEJORAS CUMPLIDAS</t>
  </si>
  <si>
    <t>ACCIONES PLAN FINALIZADAS</t>
  </si>
  <si>
    <t>TOTAL DE ACCIONES</t>
  </si>
  <si>
    <t>PORCENTAJE DE CUMPLIMIENTO DEL PLAN DE MEJORAMIENTO:</t>
  </si>
  <si>
    <t>TOTAL HALLAZGOS</t>
  </si>
  <si>
    <t>Actividades Finalizadas</t>
  </si>
  <si>
    <t>Total Actividades</t>
  </si>
  <si>
    <t>Actividades Vencidas</t>
  </si>
  <si>
    <t>Actividades en cero (0)</t>
  </si>
  <si>
    <t>ITEM</t>
  </si>
  <si>
    <t>ACCIONES FINALIZADAS</t>
  </si>
  <si>
    <t>ACCIONES  PENDIENTES</t>
  </si>
  <si>
    <t>No. 02 de 2017</t>
  </si>
  <si>
    <t>Terminadas Primer Seguimiento</t>
  </si>
  <si>
    <t>Terminadas Segundo Seguimiento</t>
  </si>
  <si>
    <t>Parciales</t>
  </si>
  <si>
    <t>Terminadas Tercer Seguimiento</t>
  </si>
  <si>
    <t>Sin Avance</t>
  </si>
  <si>
    <t>ACCION DE MEJORA</t>
  </si>
  <si>
    <t>Fecha Finalización</t>
  </si>
  <si>
    <t>PONDERADO POR ACCIÒN</t>
  </si>
  <si>
    <t>FORMATO DE PLAN DE MEJORAMIENTO INSTITUCIONAL - PROPUESTA -</t>
  </si>
  <si>
    <t>MESA DE ARTICULACIÓN SISTEMAS DE GESTIÓN UTP</t>
  </si>
  <si>
    <r>
      <t xml:space="preserve">RESPONSABLE
</t>
    </r>
    <r>
      <rPr>
        <b/>
        <sz val="12"/>
        <color indexed="57"/>
        <rFont val="Calibri"/>
        <family val="2"/>
      </rPr>
      <t>ACCIÓN</t>
    </r>
  </si>
  <si>
    <r>
      <t xml:space="preserve">RESPONSABLE
</t>
    </r>
    <r>
      <rPr>
        <b/>
        <sz val="12"/>
        <color indexed="57"/>
        <rFont val="Calibri"/>
        <family val="2"/>
      </rPr>
      <t>ACTIVIDAD</t>
    </r>
  </si>
  <si>
    <t>LÍNEA BASE</t>
  </si>
  <si>
    <t>ACTIVIDADES DE LA ACCIÓN</t>
  </si>
  <si>
    <t xml:space="preserve">CORRECCIÓN
Acción inmediata
</t>
  </si>
  <si>
    <t>FACTOR</t>
  </si>
  <si>
    <t>CARACTERÍSTICA</t>
  </si>
  <si>
    <t>RELACIÓN CON LOS FACTORES DE ACREDITACIÓN INSTITUCIONAL</t>
  </si>
  <si>
    <t>OBJETIVO INSTITUCIONAL</t>
  </si>
  <si>
    <t>Componente</t>
  </si>
  <si>
    <t>DESARROLLO INSTITUCIONAL</t>
  </si>
  <si>
    <t>COBERTURA CON CALIDAD</t>
  </si>
  <si>
    <t>Gestión de Programas Académicos</t>
  </si>
  <si>
    <t>Gestión de capacidad academica</t>
  </si>
  <si>
    <t>Gestión Docente</t>
  </si>
  <si>
    <t>Gestión de la Educación virtual</t>
  </si>
  <si>
    <t>Gestión Académica Estudiantil</t>
  </si>
  <si>
    <t>BIENESTAR INSTITUCIONAL</t>
  </si>
  <si>
    <t>Gestión Estratégica</t>
  </si>
  <si>
    <t>INVESTIGACIONES, INNOVACIÓN Y EXTENSIÓN</t>
  </si>
  <si>
    <t>Generación de desarrollo social y cultural a través de la extensión</t>
  </si>
  <si>
    <t>INTERNACIONALIZACIÓN</t>
  </si>
  <si>
    <t>Nivel de internacionalización</t>
  </si>
  <si>
    <t>IMPACTO REGIONAL</t>
  </si>
  <si>
    <t>Direccionamiento estratégico de los ámbitos de la Tecnología y la Producción</t>
  </si>
  <si>
    <t>Direccionamiento estratégico del ámbito del Conocimiento</t>
  </si>
  <si>
    <t>Direccionamiento estratégico del ámbito de la sociedad, el ambiente, la cultura, la educación y la cultura de la paz</t>
  </si>
  <si>
    <t>ALIANZAS ESTRATÉGICAS</t>
  </si>
  <si>
    <t>Vigilancia e Inteligencia Competitiva y del entorno</t>
  </si>
  <si>
    <t>Gestión de las alianzas estrategicas</t>
  </si>
  <si>
    <t xml:space="preserve"> Gestión de la sociedad en movimiento e Institucional </t>
  </si>
  <si>
    <t>Formación para la vida</t>
  </si>
  <si>
    <t>Gestión social</t>
  </si>
  <si>
    <t>Programa de Atención Integral PAI</t>
  </si>
  <si>
    <t>Promoción de la salud integral</t>
  </si>
  <si>
    <t>Creación y transformación del conocimiento</t>
  </si>
  <si>
    <t>Desarrollo Institucional</t>
  </si>
  <si>
    <t>Gestión, transferencia o aplicación del conocimiento</t>
  </si>
  <si>
    <t xml:space="preserve">Gestión de la Información en internacionalización </t>
  </si>
  <si>
    <t>FACTOR  DE PROGRAMAS</t>
  </si>
  <si>
    <t>FACTOR1</t>
  </si>
  <si>
    <t>FACTOR2</t>
  </si>
  <si>
    <t>FACTOR3</t>
  </si>
  <si>
    <t>FACTOR4</t>
  </si>
  <si>
    <t>FACTOR5</t>
  </si>
  <si>
    <t>FACTOR6</t>
  </si>
  <si>
    <t>FACTOR7</t>
  </si>
  <si>
    <t>FACTOR8</t>
  </si>
  <si>
    <t>FACTOR9</t>
  </si>
  <si>
    <t>FACTOR10</t>
  </si>
  <si>
    <t>DES</t>
  </si>
  <si>
    <t>COB</t>
  </si>
  <si>
    <t>BIE</t>
  </si>
  <si>
    <t>INV</t>
  </si>
  <si>
    <t>INT</t>
  </si>
  <si>
    <t>IMP</t>
  </si>
  <si>
    <t>ALI</t>
  </si>
  <si>
    <t>Desarrollo Físico y Sostenibilidad</t>
  </si>
  <si>
    <t>Desarrollo Informático y de comunicaciones</t>
  </si>
  <si>
    <t>Desarrollo Financiero</t>
  </si>
  <si>
    <t>Desarrollo Humano y Organizacional</t>
  </si>
  <si>
    <t>Misión, Visión y Proyecto Institucional</t>
  </si>
  <si>
    <t xml:space="preserve">Proyecto Educativo del Programa </t>
  </si>
  <si>
    <t>Relevancia académica y pertinencia social del programa</t>
  </si>
  <si>
    <t>Mecanismos de selección e ingreso</t>
  </si>
  <si>
    <t>Estudiantes admitidos y capacidad institucional</t>
  </si>
  <si>
    <t>Participación en actividades de formación integral</t>
  </si>
  <si>
    <t>Reglamentos estudiantil y académico</t>
  </si>
  <si>
    <t>Selección, vinculación y permanencia de profesores</t>
  </si>
  <si>
    <t>Estatuto profesoral</t>
  </si>
  <si>
    <t>Número, dedicación, nivel de formación y
experiencia de los profesores</t>
  </si>
  <si>
    <t>Desarrollo profesoral</t>
  </si>
  <si>
    <t>Estímulos a la docencia, investigación, creación artística y cultural, extensión o proyección social y a la cooperación internacional</t>
  </si>
  <si>
    <t>Producción, pertinencia, utilización e impacto de
material docente</t>
  </si>
  <si>
    <t>Remuneración por méritos</t>
  </si>
  <si>
    <t>Evaluación de profesores</t>
  </si>
  <si>
    <t>Integralidad del currículo</t>
  </si>
  <si>
    <t>Flexibilidad del currículo</t>
  </si>
  <si>
    <t>Interdisciplinariedad</t>
  </si>
  <si>
    <t>Estrategias de enseñanza y aprendizaje</t>
  </si>
  <si>
    <t>Sistema de evaluación de estudiantes</t>
  </si>
  <si>
    <t>Trabajos de los estudiantes</t>
  </si>
  <si>
    <t>Evaluación y autorregulación del programa</t>
  </si>
  <si>
    <t>Extensión o proyección social</t>
  </si>
  <si>
    <t>Recursos bibliográficos</t>
  </si>
  <si>
    <t>Recursos informáticos y de comunicación</t>
  </si>
  <si>
    <t>Recursos de apoyo docente</t>
  </si>
  <si>
    <t>Inserción del programa en contextos académicos
nacionales e internacionales</t>
  </si>
  <si>
    <t>Relaciones externas de profesores y estudiantes.</t>
  </si>
  <si>
    <t>Formación para la investigación, la innovación y la creación artística y cultural</t>
  </si>
  <si>
    <t>Compromiso con la investigación y la creación artística y cultural</t>
  </si>
  <si>
    <t>Políticas, programas y servicios de bienestar universitario</t>
  </si>
  <si>
    <t>Permanencia y retención estudiantil</t>
  </si>
  <si>
    <t>Organización, administración y gestión del programa</t>
  </si>
  <si>
    <t>Sistemas de comunicación e información</t>
  </si>
  <si>
    <t>Dirección del programa</t>
  </si>
  <si>
    <t>Seguimiento de los egresados</t>
  </si>
  <si>
    <t>Impacto de los egresados en el medio social y académico</t>
  </si>
  <si>
    <t>Recursos físicos</t>
  </si>
  <si>
    <t>Presupuesto del programa</t>
  </si>
  <si>
    <t>Administración de recursos</t>
  </si>
  <si>
    <t xml:space="preserve">PROG1. MISIÓN, PROYECTO INSTITUCIONAL Y DE PROGRAMA </t>
  </si>
  <si>
    <t>PROG2. ESTUDIANTES</t>
  </si>
  <si>
    <t xml:space="preserve">PROG3. PROFESORES </t>
  </si>
  <si>
    <t xml:space="preserve">PROG4. PROCESOS ACADÉMICOS </t>
  </si>
  <si>
    <t>PROG5. VISIBILIDAD NACIONAL E INTERNACIONAL</t>
  </si>
  <si>
    <t>PROG6. INVESTIGACIÓN, INNOVACIÓN Y CREACIÓN ARTÍSTICA Y CULTURAL</t>
  </si>
  <si>
    <t xml:space="preserve">PROG7. BIENESTAR INSTITUCIONAL </t>
  </si>
  <si>
    <t>PROG8. ORGANIZACIÓN, ADMINISTRACIÓN Y GESTIÓN</t>
  </si>
  <si>
    <t>PROG9. IMPACTO DE LOS EGRESADOS EN EL MEDIO</t>
  </si>
  <si>
    <t>PROG10. RECURSOS FÍSICOS Y FINANCIEROS</t>
  </si>
  <si>
    <t>Factores de programas académicos</t>
  </si>
  <si>
    <t>FACTORP1</t>
  </si>
  <si>
    <t>FACTORP2</t>
  </si>
  <si>
    <t>FACTORP3</t>
  </si>
  <si>
    <t>FACTORP4</t>
  </si>
  <si>
    <t>FACTORP5</t>
  </si>
  <si>
    <t>FACTORP6</t>
  </si>
  <si>
    <t>FACTORP7</t>
  </si>
  <si>
    <t>FACTORP8</t>
  </si>
  <si>
    <t>FACTORP9</t>
  </si>
  <si>
    <t>FACTORP10</t>
  </si>
  <si>
    <r>
      <rPr>
        <b/>
        <sz val="12"/>
        <color indexed="57"/>
        <rFont val="Calibri"/>
        <family val="2"/>
      </rPr>
      <t>INDICADOR</t>
    </r>
    <r>
      <rPr>
        <b/>
        <sz val="12"/>
        <color indexed="9"/>
        <rFont val="Calibri"/>
        <family val="2"/>
      </rPr>
      <t xml:space="preserve">
</t>
    </r>
    <r>
      <rPr>
        <b/>
        <sz val="9"/>
        <color indexed="9"/>
        <rFont val="Calibri"/>
        <family val="2"/>
      </rPr>
      <t>(Unidad de medida)</t>
    </r>
  </si>
  <si>
    <r>
      <rPr>
        <b/>
        <sz val="12"/>
        <color indexed="57"/>
        <rFont val="Calibri"/>
        <family val="2"/>
      </rPr>
      <t>META</t>
    </r>
    <r>
      <rPr>
        <b/>
        <sz val="12"/>
        <color indexed="9"/>
        <rFont val="Calibri"/>
        <family val="2"/>
      </rPr>
      <t xml:space="preserve">
</t>
    </r>
    <r>
      <rPr>
        <b/>
        <sz val="9"/>
        <color indexed="9"/>
        <rFont val="Calibri"/>
        <family val="2"/>
      </rPr>
      <t>(Cantidad Unidad de Medida)</t>
    </r>
  </si>
  <si>
    <r>
      <t xml:space="preserve">Situaciones similares
</t>
    </r>
    <r>
      <rPr>
        <b/>
        <sz val="9"/>
        <color indexed="9"/>
        <rFont val="Calibri"/>
        <family val="2"/>
      </rPr>
      <t>(ADMIN)</t>
    </r>
  </si>
  <si>
    <t>OPORTUNIDAD DE MEJORA</t>
  </si>
  <si>
    <t>ORIGEN</t>
  </si>
  <si>
    <t>ACCIÓN DE MEJORA</t>
  </si>
  <si>
    <t>Autoevaluación de programas académicos</t>
  </si>
  <si>
    <t>Auditorías Control Interno</t>
  </si>
  <si>
    <r>
      <t xml:space="preserve">Situción reiterativa
</t>
    </r>
    <r>
      <rPr>
        <b/>
        <sz val="9"/>
        <color indexed="9"/>
        <rFont val="Calibri"/>
        <family val="2"/>
      </rPr>
      <t>(ADMIN)</t>
    </r>
  </si>
  <si>
    <t>RECURSOS</t>
  </si>
  <si>
    <t>AVANCE DE EJECUCIÓN ACTIVIDAD</t>
  </si>
  <si>
    <t>A continuación se describe cada uno de los ítems requeridos en el formato.</t>
  </si>
  <si>
    <t>1. Identificación de la oportunidad de mejora</t>
  </si>
  <si>
    <t>2. Actividades de la acción</t>
  </si>
  <si>
    <t>Volumen o tamaño de la actividad establecido de acuerdo a la unidad de medida.</t>
  </si>
  <si>
    <t>Plan de Mejoramiento Institucional
Instructivo de Uso</t>
  </si>
  <si>
    <r>
      <rPr>
        <b/>
        <u/>
        <sz val="16"/>
        <rFont val="Arial Narrow"/>
        <family val="2"/>
      </rPr>
      <t>Indicador:</t>
    </r>
    <r>
      <rPr>
        <sz val="16"/>
        <rFont val="Arial Narrow"/>
        <family val="2"/>
      </rPr>
      <t xml:space="preserve">
Registre el indicador (es) que mide el resultado de impacto respecto al logro de la acción general propuesta.</t>
    </r>
  </si>
  <si>
    <r>
      <rPr>
        <b/>
        <u/>
        <sz val="16"/>
        <rFont val="Arial Narrow"/>
        <family val="2"/>
      </rPr>
      <t>Número:</t>
    </r>
    <r>
      <rPr>
        <sz val="16"/>
        <rFont val="Arial Narrow"/>
        <family val="2"/>
      </rPr>
      <t xml:space="preserve">
Número consecutivo de las acciones planteadas por cada área o dependencia.</t>
    </r>
  </si>
  <si>
    <r>
      <rPr>
        <b/>
        <u/>
        <sz val="16"/>
        <rFont val="Arial Narrow"/>
        <family val="2"/>
      </rPr>
      <t>Línea base:</t>
    </r>
    <r>
      <rPr>
        <sz val="16"/>
        <rFont val="Arial Narrow"/>
        <family val="2"/>
      </rPr>
      <t xml:space="preserve">
Registre el valor del indicador al momento de formular la acción de mejora.</t>
    </r>
  </si>
  <si>
    <r>
      <rPr>
        <b/>
        <u/>
        <sz val="16"/>
        <rFont val="Arial Narrow"/>
        <family val="2"/>
      </rPr>
      <t xml:space="preserve">Origen:
</t>
    </r>
    <r>
      <rPr>
        <sz val="16"/>
        <rFont val="Arial Narrow"/>
        <family val="2"/>
      </rPr>
      <t>Identifique de las siguientes opciones, de donde parte la necesidad de implementar un plan de mejoramiento:
- Iniciativas propias de áreas y dependencias
- Autoevaluación institucional con fines de acreditación
- Autoevaluación de programas académicos con fines de acreditación
- Auditorías externas del Sistema Integral de Gestión 
- Auditorías internas Sistema Integral de Gestión
- Evaluación Audiencia Pública
- Auditorías Contraloría General de la República
- Auditorías Control Interno
- Evaluación de Riesgos
- Tratamiento de Riesgos</t>
    </r>
  </si>
  <si>
    <r>
      <rPr>
        <b/>
        <u/>
        <sz val="16"/>
        <rFont val="Arial Narrow"/>
        <family val="2"/>
      </rPr>
      <t>Meta:</t>
    </r>
    <r>
      <rPr>
        <sz val="16"/>
        <rFont val="Arial Narrow"/>
        <family val="2"/>
      </rPr>
      <t xml:space="preserve">
Establezca el valor deseado del indicador al momento de finalizar la acción propuesta.
</t>
    </r>
    <r>
      <rPr>
        <b/>
        <u/>
        <sz val="16"/>
        <rFont val="Arial Narrow"/>
        <family val="2"/>
      </rPr>
      <t>Relación con los lineamientos de acreditación institucional/programas</t>
    </r>
    <r>
      <rPr>
        <sz val="16"/>
        <rFont val="Arial Narrow"/>
        <family val="2"/>
      </rPr>
      <t xml:space="preserve">
</t>
    </r>
    <r>
      <rPr>
        <b/>
        <u/>
        <sz val="16"/>
        <rFont val="Arial Narrow"/>
        <family val="2"/>
      </rPr>
      <t>Nota:</t>
    </r>
    <r>
      <rPr>
        <sz val="16"/>
        <rFont val="Arial Narrow"/>
        <family val="2"/>
      </rPr>
      <t xml:space="preserve"> en caso de los planes de mejoramiento derivados de autoevaluación de programas académicos elija la relación de los factores de acreditación de programas.
</t>
    </r>
    <r>
      <rPr>
        <b/>
        <u/>
        <sz val="16"/>
        <rFont val="Arial Narrow"/>
        <family val="2"/>
      </rPr>
      <t>Factor:</t>
    </r>
    <r>
      <rPr>
        <sz val="16"/>
        <rFont val="Arial Narrow"/>
        <family val="2"/>
      </rPr>
      <t xml:space="preserve">
Identifique a cuál de los factores de acreditación institucional/programas, le aporta la acción propuesta a partir de la oportunidad de mejora.
</t>
    </r>
    <r>
      <rPr>
        <b/>
        <u/>
        <sz val="16"/>
        <rFont val="Arial Narrow"/>
        <family val="2"/>
      </rPr>
      <t>Característica (cuando el origen de la acción es “Autoevaluación de Programas”):</t>
    </r>
    <r>
      <rPr>
        <sz val="16"/>
        <rFont val="Arial Narrow"/>
        <family val="2"/>
      </rPr>
      <t xml:space="preserve">
Identifique a cuál de las características relacionadas con el factor de acreditación de programas académicos, le aporta la acción propuesta a partir de la oportunidad de mejora.</t>
    </r>
  </si>
  <si>
    <r>
      <rPr>
        <b/>
        <u/>
        <sz val="16"/>
        <rFont val="Arial Narrow"/>
        <family val="2"/>
      </rPr>
      <t>Causa:</t>
    </r>
    <r>
      <rPr>
        <sz val="16"/>
        <rFont val="Arial Narrow"/>
        <family val="2"/>
      </rPr>
      <t xml:space="preserve">
Defina las causas que considere, son las que generan la situación que se está presentado, puede orientarse respondiendo: ¿Por qué sucedió la situación?, de tal manera que pueda llegar a la causa raíz y evitar que la situación vuelva a presentarse.</t>
    </r>
  </si>
  <si>
    <r>
      <rPr>
        <b/>
        <u/>
        <sz val="16"/>
        <rFont val="Arial Narrow"/>
        <family val="2"/>
      </rPr>
      <t>Efecto:</t>
    </r>
    <r>
      <rPr>
        <sz val="16"/>
        <rFont val="Arial Narrow"/>
        <family val="2"/>
      </rPr>
      <t xml:space="preserve">
Identifique las principales consecuencias que se presentan con la situación a mejorar.</t>
    </r>
  </si>
  <si>
    <r>
      <rPr>
        <b/>
        <u/>
        <sz val="16"/>
        <rFont val="Arial Narrow"/>
        <family val="2"/>
      </rPr>
      <t>Situación similar (administrador, responsable del origen).</t>
    </r>
    <r>
      <rPr>
        <sz val="16"/>
        <rFont val="Arial Narrow"/>
        <family val="2"/>
      </rPr>
      <t xml:space="preserve">
Identifique las temáticas de interés institucional, en donde se presente la misma situación a mejorar.</t>
    </r>
  </si>
  <si>
    <r>
      <rPr>
        <b/>
        <u/>
        <sz val="16"/>
        <rFont val="Arial Narrow"/>
        <family val="2"/>
      </rPr>
      <t>Fecha de inicio</t>
    </r>
    <r>
      <rPr>
        <sz val="16"/>
        <rFont val="Arial Narrow"/>
        <family val="2"/>
      </rPr>
      <t xml:space="preserve">
Fecha en la cual inicia la actividad propuesta.</t>
    </r>
  </si>
  <si>
    <r>
      <rPr>
        <b/>
        <u/>
        <sz val="16"/>
        <rFont val="Arial Narrow"/>
        <family val="2"/>
      </rPr>
      <t>Situación reiterativa (administrador, responsable del origen):</t>
    </r>
    <r>
      <rPr>
        <sz val="16"/>
        <rFont val="Arial Narrow"/>
        <family val="2"/>
      </rPr>
      <t xml:space="preserve">
Señale SI / NO, la situación a mejorar ya se ha presentado anteriormente en la misma dependencia o área que está implementando el plan de mejoramiento.</t>
    </r>
  </si>
  <si>
    <r>
      <rPr>
        <b/>
        <u/>
        <sz val="16"/>
        <rFont val="Arial Narrow"/>
        <family val="2"/>
      </rPr>
      <t>Acción general:</t>
    </r>
    <r>
      <rPr>
        <sz val="16"/>
        <rFont val="Arial Narrow"/>
        <family val="2"/>
      </rPr>
      <t xml:space="preserve">
Establezca la acción a través de la cual se elimina, reduce o mitiga las causas identificadas.</t>
    </r>
  </si>
  <si>
    <r>
      <rPr>
        <b/>
        <u/>
        <sz val="16"/>
        <rFont val="Arial Narrow"/>
        <family val="2"/>
      </rPr>
      <t>Responsable de la acción:</t>
    </r>
    <r>
      <rPr>
        <sz val="16"/>
        <rFont val="Arial Narrow"/>
        <family val="2"/>
      </rPr>
      <t xml:space="preserve">
Identifique la dependencia o área responsable de la ejecución de la acción general.</t>
    </r>
  </si>
  <si>
    <r>
      <t xml:space="preserve">La construcción de un </t>
    </r>
    <r>
      <rPr>
        <b/>
        <i/>
        <sz val="16"/>
        <rFont val="Arial Narrow"/>
        <family val="2"/>
      </rPr>
      <t>“plan de mejoramiento institucional”,</t>
    </r>
    <r>
      <rPr>
        <sz val="16"/>
        <rFont val="Arial Narrow"/>
        <family val="2"/>
      </rPr>
      <t xml:space="preserve"> es el resultado de la necesidad de concentrar todas las iniciativas en torno al mejoramiento continuo, que se identifican e implementan en cada una de las áreas y dependencias de la universidad en un solo lugar, permitiendo así a cada uno de los usuarios realizar un mejor seguimiento a los planteamientos realizados.</t>
    </r>
  </si>
  <si>
    <r>
      <rPr>
        <b/>
        <u/>
        <sz val="16"/>
        <rFont val="Arial Narrow"/>
        <family val="2"/>
      </rPr>
      <t>Fecha de finalización</t>
    </r>
    <r>
      <rPr>
        <sz val="16"/>
        <rFont val="Arial Narrow"/>
        <family val="2"/>
      </rPr>
      <t xml:space="preserve">
Fecha en la cual finaliza la actividad propuesta.
</t>
    </r>
    <r>
      <rPr>
        <b/>
        <u/>
        <sz val="16"/>
        <rFont val="Arial Narrow"/>
        <family val="2"/>
      </rPr>
      <t>Cantidad de semanas (automático)</t>
    </r>
    <r>
      <rPr>
        <sz val="16"/>
        <rFont val="Arial Narrow"/>
        <family val="2"/>
      </rPr>
      <t xml:space="preserve"> (Para planes de mejoramiento de Contraloría General de la República y Control Interno).
Número de semanas correspondientes al periodo de ejecución de la actividad propuesta, teniendo en cuenta la fecha de inicio y finalización.
</t>
    </r>
    <r>
      <rPr>
        <b/>
        <u/>
        <sz val="16"/>
        <rFont val="Arial Narrow"/>
        <family val="2"/>
      </rPr>
      <t xml:space="preserve">
Aclaraciones sobre la acción de mejora. (Opcional)</t>
    </r>
    <r>
      <rPr>
        <sz val="16"/>
        <rFont val="Arial Narrow"/>
        <family val="2"/>
      </rPr>
      <t xml:space="preserve">
Utilice este espacio para consignar las observaciones o comentarios que considere necesarios para el entendimiento de la acción propuesta.</t>
    </r>
  </si>
  <si>
    <r>
      <t xml:space="preserve">Descripción:
</t>
    </r>
    <r>
      <rPr>
        <sz val="16"/>
        <rFont val="Arial Narrow"/>
        <family val="2"/>
      </rPr>
      <t>Enuncie las diferentes actividades que debe realizar para lograr la implementación de la acción general propuesta. Para identificar estas actividades tenga en cuenta las que se deriven de la atención de las causas y consecuencias identificadas.</t>
    </r>
  </si>
  <si>
    <r>
      <rPr>
        <b/>
        <u/>
        <sz val="16"/>
        <rFont val="Arial Narrow"/>
        <family val="2"/>
      </rPr>
      <t xml:space="preserve">Unidad de medida </t>
    </r>
    <r>
      <rPr>
        <u/>
        <sz val="16"/>
        <rFont val="Arial Narrow"/>
        <family val="2"/>
      </rPr>
      <t xml:space="preserve"> (Para planes de mejoramiento de Contraloría General de la República y Control Interno):</t>
    </r>
    <r>
      <rPr>
        <sz val="16"/>
        <rFont val="Arial Narrow"/>
        <family val="2"/>
      </rPr>
      <t xml:space="preserve">
Enuncie la dimensión que se utiliza para medir la actividad. (actas, reuniones, convenios, procedimientos, entre otros). 
</t>
    </r>
    <r>
      <rPr>
        <b/>
        <u/>
        <sz val="16"/>
        <rFont val="Arial Narrow"/>
        <family val="2"/>
      </rPr>
      <t xml:space="preserve">
Cantidad de unidad de medida:</t>
    </r>
    <r>
      <rPr>
        <sz val="16"/>
        <rFont val="Arial Narrow"/>
        <family val="2"/>
      </rPr>
      <t xml:space="preserve"> para planes de mejoramiento de Contraloría General de la República y Control Interno).</t>
    </r>
  </si>
  <si>
    <r>
      <rPr>
        <b/>
        <u/>
        <sz val="16"/>
        <rFont val="Arial Narrow"/>
        <family val="2"/>
      </rPr>
      <t>Responsable actividad:</t>
    </r>
    <r>
      <rPr>
        <sz val="16"/>
        <rFont val="Arial Narrow"/>
        <family val="2"/>
      </rPr>
      <t xml:space="preserve">
Nombre del cargo responsable de la ejecución de la actividad.</t>
    </r>
  </si>
  <si>
    <r>
      <rPr>
        <b/>
        <u/>
        <sz val="16"/>
        <rFont val="Arial Narrow"/>
        <family val="2"/>
      </rPr>
      <t>Descripción:</t>
    </r>
    <r>
      <rPr>
        <sz val="16"/>
        <rFont val="Arial Narrow"/>
        <family val="2"/>
      </rPr>
      <t xml:space="preserve">
Describa la situación que se presenta y requiere mejorarse, teniendo en cuenta si corresponde a aspectos internos (lineamientos, normatividad, procedimientos, manuales, instructivos, trámites, auditorías internas, entre otros) o aspectos externos (auditorías entes de control, visitas pares académicos, auditoría externa SIG). 
</t>
    </r>
    <r>
      <rPr>
        <b/>
        <u/>
        <sz val="16"/>
        <rFont val="Arial Narrow"/>
        <family val="2"/>
      </rPr>
      <t xml:space="preserve">Nota: </t>
    </r>
    <r>
      <rPr>
        <sz val="16"/>
        <rFont val="Arial Narrow"/>
        <family val="2"/>
      </rPr>
      <t xml:space="preserve">En caso de hallazgos de auditorías de entes de control o internas, transcriba textualmente el hallazgo.
</t>
    </r>
    <r>
      <rPr>
        <b/>
        <u/>
        <sz val="16"/>
        <rFont val="Arial Narrow"/>
        <family val="2"/>
      </rPr>
      <t xml:space="preserve">
Corrección:</t>
    </r>
    <r>
      <rPr>
        <sz val="16"/>
        <rFont val="Arial Narrow"/>
        <family val="2"/>
      </rPr>
      <t xml:space="preserve">
Describa la actividad inmediata que va a tomar, para corregir la situación que originó la oportunidad de mejora.</t>
    </r>
  </si>
  <si>
    <r>
      <rPr>
        <b/>
        <u/>
        <sz val="16"/>
        <rFont val="Arial Narrow"/>
        <family val="2"/>
      </rPr>
      <t xml:space="preserve">Característica </t>
    </r>
    <r>
      <rPr>
        <sz val="16"/>
        <rFont val="Arial Narrow"/>
        <family val="2"/>
      </rPr>
      <t>(cuando el origen de la acción es “Autoevaluación de Programas”)
Identifique a cuál de las características relacionadas con el factor de acreditación de programas académicos, le aporta la acción propuesta a partir de la oportunidad de mejora.</t>
    </r>
  </si>
  <si>
    <t>ACREDITACIÓN INSTITUCIONAL</t>
  </si>
  <si>
    <t xml:space="preserve">ACLARACIONES </t>
  </si>
  <si>
    <t>Origen</t>
  </si>
  <si>
    <t>Descripción</t>
  </si>
  <si>
    <t>Corrección</t>
  </si>
  <si>
    <t>Causa</t>
  </si>
  <si>
    <t>Efecto</t>
  </si>
  <si>
    <r>
      <t xml:space="preserve">Situaciones similares
</t>
    </r>
    <r>
      <rPr>
        <b/>
        <sz val="9"/>
        <rFont val="Calibri"/>
        <family val="2"/>
      </rPr>
      <t>(ADMIN)</t>
    </r>
  </si>
  <si>
    <r>
      <t xml:space="preserve">Situción reiterativa
</t>
    </r>
    <r>
      <rPr>
        <b/>
        <sz val="9"/>
        <rFont val="Calibri"/>
        <family val="2"/>
      </rPr>
      <t>(ADMIN)</t>
    </r>
  </si>
  <si>
    <t xml:space="preserve">Acción   </t>
  </si>
  <si>
    <t>Responsable</t>
  </si>
  <si>
    <t>Indicador</t>
  </si>
  <si>
    <t>Línea base</t>
  </si>
  <si>
    <t>Meta</t>
  </si>
  <si>
    <t>Recursos</t>
  </si>
  <si>
    <t>Factor</t>
  </si>
  <si>
    <t>Característica</t>
  </si>
  <si>
    <t>Cantidad de unidad de medida</t>
  </si>
  <si>
    <t>Iniciativas propias de áreas, dependencias y PDI.</t>
  </si>
  <si>
    <t>X</t>
  </si>
  <si>
    <t>Autoevaluación institucional</t>
  </si>
  <si>
    <t>Auditorías Contraloría General de la República</t>
  </si>
  <si>
    <t>Auditorías internas Sistema Integral de Gestión</t>
  </si>
  <si>
    <t>MATRIZ DE RELACIONAMIENTO
FORMATO PM</t>
  </si>
  <si>
    <t>JUSTIFICACIÓN DE NO CUMPLIMIENTO</t>
  </si>
  <si>
    <t>DEMANDA DE GESTIÓN</t>
  </si>
  <si>
    <t>AVANCE DE EJECUCIÓN ACTIVIDAD (%)</t>
  </si>
  <si>
    <r>
      <t xml:space="preserve">DESCRIPCIÓN DEL AVANCE
</t>
    </r>
    <r>
      <rPr>
        <sz val="11"/>
        <color theme="0"/>
        <rFont val="Arial"/>
        <family val="2"/>
      </rPr>
      <t>(Cualitativo)</t>
    </r>
  </si>
  <si>
    <t xml:space="preserve">FECHA DE SEGUIMIENTO </t>
  </si>
  <si>
    <t>SI</t>
  </si>
  <si>
    <t>NO</t>
  </si>
  <si>
    <t>ORIGEN_COD</t>
  </si>
  <si>
    <t>Auditorías externas</t>
  </si>
  <si>
    <t xml:space="preserve"> &lt;- No Aplica para el origen seleccionado</t>
  </si>
  <si>
    <t>Vigente</t>
  </si>
  <si>
    <t>Vencida</t>
  </si>
  <si>
    <t>Finalizada</t>
  </si>
  <si>
    <t>ESTADO</t>
  </si>
  <si>
    <t>Peso Asignado</t>
  </si>
  <si>
    <t>Cumplimiento</t>
  </si>
  <si>
    <t>CONSOLIDADO DE CUMPLIMIENTO POR ORIGEN</t>
  </si>
  <si>
    <t>Audiencia Pública</t>
  </si>
  <si>
    <t>Manejo del Riesgo</t>
  </si>
  <si>
    <t>Características</t>
  </si>
  <si>
    <t>1. Estudiantes</t>
  </si>
  <si>
    <t>2. Profesores</t>
  </si>
  <si>
    <t>4. Investigación</t>
  </si>
  <si>
    <t>5. Bienestar</t>
  </si>
  <si>
    <t>8. Gestión administrativa</t>
  </si>
  <si>
    <t>9. Infraestructura</t>
  </si>
  <si>
    <t>10. Recursos Financieros</t>
  </si>
  <si>
    <t>3. Egresados</t>
  </si>
  <si>
    <t>6. Gobierno institucional</t>
  </si>
  <si>
    <t>7. Planeación y mejoramiento de la Calidad</t>
  </si>
  <si>
    <t>Condiciones de Calidad</t>
  </si>
  <si>
    <t>1. ESTUDIANTES</t>
  </si>
  <si>
    <t>2. PROFESORES</t>
  </si>
  <si>
    <t>3. EGRESADOS</t>
  </si>
  <si>
    <t>4. INVESTIGACIÓN</t>
  </si>
  <si>
    <t>5. BIENESTAR</t>
  </si>
  <si>
    <t>6. GOBIERNO INSTITUCIONAL</t>
  </si>
  <si>
    <t>7. PLANEACIÓN Y MEJORAMIENTO DE LA CALIDAD</t>
  </si>
  <si>
    <t>8. GESTIÓN ADMINISTRATIVA</t>
  </si>
  <si>
    <t>9. INFRAESTRUCTURA</t>
  </si>
  <si>
    <t>10. RECURSOS FINANCIEROS</t>
  </si>
  <si>
    <t>Mecanismos de selección de estudiantes</t>
  </si>
  <si>
    <t>Relación del estudiante con la IES</t>
  </si>
  <si>
    <t>Derechos y deberes de los estudiantes</t>
  </si>
  <si>
    <t>Mecanismos, políticas y criterios de evaluación</t>
  </si>
  <si>
    <t>Mecanismos de selección, permanencia, promoción y evaluación profesoral.</t>
  </si>
  <si>
    <t>Seguimiento a egresados</t>
  </si>
  <si>
    <t>Relación de los egresados con la IES.</t>
  </si>
  <si>
    <t>Política institucional de fomento a la investigación, la innovación y creación artística.</t>
  </si>
  <si>
    <t>Articulación de la investigación, desarrollo, innovación o creación artística al sector externo y transferencia de sus resultados.</t>
  </si>
  <si>
    <t>Los diseños administrativo, financiero y organizacional facilitan y promueven el desarrollo de la investigación, innovación o creación artística</t>
  </si>
  <si>
    <t>Organización, recursos (humanos, físicos y financieros) y mecanismos de seguimiento y evaluación para el mejoramiento del Bienestar</t>
  </si>
  <si>
    <t>Seguridad y salud</t>
  </si>
  <si>
    <t>Máximo órgano de gobierno</t>
  </si>
  <si>
    <t>Representante legal y/o rector</t>
  </si>
  <si>
    <t>Relación con grupos de interés</t>
  </si>
  <si>
    <t>Rendición de cuentas</t>
  </si>
  <si>
    <t>Organización para la planeación y el mejoramiento de la calidad</t>
  </si>
  <si>
    <t>Sistemas de información y mecanismos y herramientas de evaluación y seguimiento</t>
  </si>
  <si>
    <t>Políticas administrativas para el desarrollo de las funciones sustantivas el bienestar institucional y el cumplimiento de los propósitos y objetivos de la IES</t>
  </si>
  <si>
    <t>Estructura organizacional y administrativa</t>
  </si>
  <si>
    <t>Gestión del personal administrativo</t>
  </si>
  <si>
    <t>Perfil directivo</t>
  </si>
  <si>
    <t>Disponibilidad y acceso a infraestructura para el desarrollo de las funciones sustantivas, bienestar y actividades administrativas</t>
  </si>
  <si>
    <t>Normatividad</t>
  </si>
  <si>
    <t>Situación financiera y patrimonial</t>
  </si>
  <si>
    <t>Reporte de información financiera</t>
  </si>
  <si>
    <t>Proyecciones financieras coherentes e integrales</t>
  </si>
  <si>
    <t>Factor 1: Cumplimiento de los objetivos del programa y coherencia con la Visión y Misión de la Universidad</t>
  </si>
  <si>
    <t>Factor 2: Estudiantes</t>
  </si>
  <si>
    <t>Factor 3: Profesores – Investigadores</t>
  </si>
  <si>
    <t>Factor 4: Procesos Académicos y Lineamientos Curriculares</t>
  </si>
  <si>
    <t>Factor 5: Investigación, generación de conocimiento y producción artística</t>
  </si>
  <si>
    <t>Factor 6: Articulación con el Entorno y Capacidad para Generar Procesos de Innovación</t>
  </si>
  <si>
    <t>Factor 7: Internacionalización, alianzas estratégicas e inserción en redes científicas globales</t>
  </si>
  <si>
    <t>Factor 8: Bienestar y ambiente institucional</t>
  </si>
  <si>
    <t>Factor 9: Graduados y Análisis de Impacto</t>
  </si>
  <si>
    <t>Factor 10: Recursos Físicos y Gestión Administrativa y Financiera</t>
  </si>
  <si>
    <t>Características de los estudiantes en el momento de su ingreso</t>
  </si>
  <si>
    <t>Permanencia y desempeño de los estudiantes durante el posgrado</t>
  </si>
  <si>
    <t>Características de los graduados del programa</t>
  </si>
  <si>
    <t>Perfil de los profesores</t>
  </si>
  <si>
    <t>Producción científica de los profesores</t>
  </si>
  <si>
    <t>Relación Estudiante/Tutor</t>
  </si>
  <si>
    <t>Política sobre Profesores</t>
  </si>
  <si>
    <t>Formación, Aprendizaje y Desarrollo de Investigadores: El papel de las Tutorías de Posgrado</t>
  </si>
  <si>
    <t>Formación del investigador en términos de su capacidad para comprender el entorno social y geopolítico de la ciencia.</t>
  </si>
  <si>
    <t>Flexibilidad del Currículo</t>
  </si>
  <si>
    <t>Aseguramiento de la Calidad y Mejora Continua</t>
  </si>
  <si>
    <t>Articulación de la Investigación al Programa</t>
  </si>
  <si>
    <t>Los Grupos de Investigación y sus Líneas</t>
  </si>
  <si>
    <t>Productos de la Investigación y su Impacto</t>
  </si>
  <si>
    <t>Posibilidad de Trabajo Inter y Transdisciplinario</t>
  </si>
  <si>
    <t>Relevancia de las Líneas de Investigación y de las Tesis de Grado para el Desarrollo del País o de la Región.</t>
  </si>
  <si>
    <t>Experiencias de Interacción con el Entorno</t>
  </si>
  <si>
    <t>Internacionalización del currículo y bilingüismo</t>
  </si>
  <si>
    <t>Internacionalización de estudiantes y profesores (movilidad internacional)</t>
  </si>
  <si>
    <t>Internacionalización de la investigación</t>
  </si>
  <si>
    <t>Bienestar y ambiente institucional</t>
  </si>
  <si>
    <t>La producción científica de los graduados</t>
  </si>
  <si>
    <t>Análisis del impacto del programa</t>
  </si>
  <si>
    <t>Infraestructura física adecuada</t>
  </si>
  <si>
    <t>Recursos Bibliográficos, Informáticos y de Comunicación</t>
  </si>
  <si>
    <t>Adecuado apoyo administrativo a las actividades de docencia, investigación y extensión del programa.</t>
  </si>
  <si>
    <t>Gestión del programa</t>
  </si>
  <si>
    <t>Cumplimiento de los objetivos del programa y coherencia con la Visión y Misión de la Universidad</t>
  </si>
  <si>
    <t>1. Cumplimiento de los objetivos del programa y coherencia con la Visión y Misión de la Universidad</t>
  </si>
  <si>
    <t>2. Estudiantes</t>
  </si>
  <si>
    <t>3. Profesores – Investigadores</t>
  </si>
  <si>
    <t>4. Procesos Académicos y Lineamientos Curriculares</t>
  </si>
  <si>
    <t>5. Investigación, generación de conocimiento y producción artística</t>
  </si>
  <si>
    <t>6. Articulación con el Entorno y Capacidad para Generar Procesos de Innovación</t>
  </si>
  <si>
    <t>7. Internacionalización, alianzas estratégicas e inserción en redes científicas globales</t>
  </si>
  <si>
    <t>8. Bienestar y ambiente institucional</t>
  </si>
  <si>
    <t>9. Graduados y Análisis de Impacto</t>
  </si>
  <si>
    <t>10. Recursos Físicos y Gestión Administrativa y Financiera</t>
  </si>
  <si>
    <t>FACTORPP1</t>
  </si>
  <si>
    <t>FACTORPP2</t>
  </si>
  <si>
    <t>FACTORPP3</t>
  </si>
  <si>
    <t>FACTORPP4</t>
  </si>
  <si>
    <t>FACTORPP5</t>
  </si>
  <si>
    <t>FACTORPP6</t>
  </si>
  <si>
    <t>FACTORPP7</t>
  </si>
  <si>
    <t>FACTORPP8</t>
  </si>
  <si>
    <t>FACTORPP9</t>
  </si>
  <si>
    <t>FACTORPP10</t>
  </si>
  <si>
    <t>CONDICIÓN DE CALIDAD O FACTOR</t>
  </si>
  <si>
    <t>--- Condiciones de calidad institucionales ---</t>
  </si>
  <si>
    <t>--- Factores de pregrado---</t>
  </si>
  <si>
    <t>--- Factores de posgrado---</t>
  </si>
  <si>
    <t>POS1. CUMPLIMIENTO DE LOS OBJETIVOS DEL PROGRAMA Y COHERENCIA CON LA VISIÓN Y MISIÓN DE LA UNIVERSIDAD</t>
  </si>
  <si>
    <t>POS2. ESTUDIANTES</t>
  </si>
  <si>
    <t>POS3. PROFESORES – INVESTIGADORES</t>
  </si>
  <si>
    <t>POS4. PROCESOS ACADÉMICOS Y LINEAMIENTOS CURRICULARES</t>
  </si>
  <si>
    <t>POS5. INVESTIGACIÓN, GENERACIÓN DE CONOCIMIENTO Y PRODUCCIÓN ARTÍSTICA</t>
  </si>
  <si>
    <t>POS6. ARTICULACIÓN CON EL ENTORNO Y CAPACIDAD PARA GENERAR PROCESOS DE INNOVACIÓN</t>
  </si>
  <si>
    <t>POS7. INTERNACIONALIZACIÓN, ALIANZAS ESTRATÉGICAS E INSERCIÓN EN REDES CIENTÍFICAS GLOBALES</t>
  </si>
  <si>
    <t>POS8. BIENESTAR Y AMBIENTE INSTITUCIONAL</t>
  </si>
  <si>
    <t>POS9. GRADUADOS Y ANÁLISIS DE IMPACTO</t>
  </si>
  <si>
    <t>POS10. RECURSOS FÍSICOS Y GESTIÓN ADMINISTRATIVA Y FINANCIERA</t>
  </si>
  <si>
    <t>Estrategias pedagogicas deficientes para la promoción y apropiación del reglamento estudiantil</t>
  </si>
  <si>
    <t xml:space="preserve">Ineficiencia operativa de los procesos académicos y administrativos del programa. </t>
  </si>
  <si>
    <t>Incentivar la apropiación del reglamento estudiantil por medio de la definición de una estrategia de comunicación.</t>
  </si>
  <si>
    <t xml:space="preserve">Comité curricular 
Docentes del programa
Representante estudiantil  </t>
  </si>
  <si>
    <t>Estrategía de comunicación diseñada e implementada</t>
  </si>
  <si>
    <t>TIC
Plataforma digital de la institución
Aula de clase</t>
  </si>
  <si>
    <t>1. Definición de la estrategia de comunicación
2. Implementación de la estrategia de comunicación
3. Seguimiento y evaluación de la implementación de la estrategia
4. Acciones de mejora para la estrategia de comunicación.</t>
  </si>
  <si>
    <t>1. Director del programa
2. Comité Curricular
3. Asistente del programa
4. Docentes
5. Representante estudiantil</t>
  </si>
  <si>
    <t>Segundo semestre del año 2019</t>
  </si>
  <si>
    <t>Permanente</t>
  </si>
  <si>
    <t xml:space="preserve">Formalización del procedimiento documentado del proceso de selección de  los docentes transitorios y catedráticos </t>
  </si>
  <si>
    <t xml:space="preserve">Falta sistematización del procedimiento de selección  docentes transitorios y catedráticos </t>
  </si>
  <si>
    <t xml:space="preserve">Opacidad en el proceso de contratación de los docentes transitorios y catedráticos </t>
  </si>
  <si>
    <t>Comité curricular 
Director del Programa</t>
  </si>
  <si>
    <t xml:space="preserve">Diseño, aprobación y puesta en marcha de la contratación de los docentes transitorios y catedráticos </t>
  </si>
  <si>
    <t>Procedimiento documentado y aprobado</t>
  </si>
  <si>
    <t>Base de datos
Plataforma digital del Programa y sistemas de comunicación de la UTP</t>
  </si>
  <si>
    <t>1. Director del programa
2. Comité Curricular</t>
  </si>
  <si>
    <t xml:space="preserve">1. Diseñar el procedimiento documentado
2. Aprobación del procedimiento
3. Difusión
4. Poner en marcha la contratación de los docentes transitorios y catedráticos </t>
  </si>
  <si>
    <t>Estrategias de divulgación débiles</t>
  </si>
  <si>
    <t>Desconocimiento de los derechos y deberes de los profesores</t>
  </si>
  <si>
    <t>Incentivar la  divulgacióndel estatuto profesoral por medio de la definición de una estrategia de comunicación.</t>
  </si>
  <si>
    <t>Comité curricular 
Docentes del programa</t>
  </si>
  <si>
    <t>TIC
Plataforma digital de la institución
Correos electrónicos
Sala de profesores</t>
  </si>
  <si>
    <t xml:space="preserve"> 1. Director del programa
2. Comité Curricular</t>
  </si>
  <si>
    <t>Segundo semestre del año 2020</t>
  </si>
  <si>
    <t>Falta de aprovechamiento de los Convenios internacionales y  de las oportunidades nacionales</t>
  </si>
  <si>
    <t xml:space="preserve">Limitación de interacción con comunidades académicas nacionales e internacionales </t>
  </si>
  <si>
    <t xml:space="preserve">Aprovechar los convenios internacionales y promover alianzas con comunidades académicas nacionales </t>
  </si>
  <si>
    <t>Director del Programa y Comité Curricular</t>
  </si>
  <si>
    <t xml:space="preserve">Número de acuerdos de intención con comunidades académicas en marcha            </t>
  </si>
  <si>
    <t>3 Convenios firmados sin ejecución</t>
  </si>
  <si>
    <t>Tres acuerdos de intención en marcha</t>
  </si>
  <si>
    <t>Convenios marco firmados de la Universidad
Disponibilidad de tiempo de profesores y estudiantes
Recursos financieros de la Facultad de Tecnología</t>
  </si>
  <si>
    <t>1. Definición de la estrategia de Visibilidad
2. Implementación de la estrategia de inserción en comunidades nacionales e internacionales
3. Seguimiento y evaluación de la implementación de la estrategia
4. Acciones de mejora para la estrategia de visibilidad e inserción en comunidades nacionales e internacionales.</t>
  </si>
  <si>
    <t>Reponsable del Factor 5 de visibilidad nacional e internacional, Grupos de Investigación, Comité curricular y Nodos académicos</t>
  </si>
  <si>
    <t>Apropiación del reglamento estudiantil por parte de la comunidad universitaria del programa.</t>
  </si>
  <si>
    <t>Diseño e Implementación de lineas de trabajo desde los primeros semestres para involucrar a los estudiantes en proyectos de investigación</t>
  </si>
  <si>
    <t xml:space="preserve">Falta de motivación por parte de los estudiantes en participar en este tipo de proyectos </t>
  </si>
  <si>
    <t>Capacidad de innovación y emprendimiento reducidas</t>
  </si>
  <si>
    <t>Numero de estudiantes participando con proyectos en eventos de innovación y emprendimiento</t>
  </si>
  <si>
    <t>La semana de integración del Programa</t>
  </si>
  <si>
    <t>5% del total de estudiantes participando en proyectos</t>
  </si>
  <si>
    <t xml:space="preserve">1. Infraestructura para eventos
2. Proyectos formulados
</t>
  </si>
  <si>
    <t>1. Director del programa
2. Comité Curricular
3. Docentes del programa
5. Representantes estudiantiles</t>
  </si>
  <si>
    <t>Sobre el reglamento estudiantil la percepcoón de los estudiantes es la siguiente: El 79% lo perciben pertinente, el 72% lo consideran vigente y el 72% perciben aplicación.</t>
  </si>
  <si>
    <t>100 % de percepción positiva en los aspectos de pertinencia, vigencia y aplicabilidad.</t>
  </si>
  <si>
    <t xml:space="preserve">El proceso de selección de docentes, en la Universidad esta regulado en las normas internas, estatuto general, estatuto docente y acuerdos  que regulan  los procesos de diseño, selección y contratación. Sobre esto la percepción de los docentes, es de que un 80% lo consideran pertinente, un 67 lo perciben vigente y un 70% lo percinen aplicable. </t>
  </si>
  <si>
    <t>Un proceso 100 por ciento documentado, aprobado y con una percepción alta.</t>
  </si>
  <si>
    <t>Para la divulgación del estatuto profesoral la institución ha implementado los siguientes mecanismos: Página Web institucional, Inducción  y  reinducción docente, actividades que se programan desde vicerectoría académica y se divulga y se invita por el campus informa, por meedio de las facultade y programas, y los correos instutucionales de cada profesor.</t>
  </si>
  <si>
    <t>100  % de docentes informados, sencibilizados y con capacidad de  usar la normatividad.</t>
  </si>
  <si>
    <t>Visibillidad del Programa de TI en contextos nacionales e internacionales</t>
  </si>
  <si>
    <t>1. Definición de la estrategia de participación de los estudiantes del programa en proyectos de innovación  y emprendimiento en el marco de programas de Universidad - Empresa - Estado
2. Implementación de la estrategia participación de los estudiantes del programa en proyectos de  Investigación,  innovación  y emprendimiento en el marco de programas de Universidad - Empresa - Estado
3. Seguimiento y evaluación de la implementación de la estrategia
4. Acciones de mejora para la estrategia.</t>
  </si>
  <si>
    <t>Participación de   estudiantes del programa en proyectos de Investigación,  innovación  y emprendimiento en el marco de programas de Universidad - Empresa - Estado</t>
  </si>
  <si>
    <t xml:space="preserve">Fomentar la participación efectiva de docentes y estudiantes en procesos de investigación e innovación </t>
  </si>
  <si>
    <t xml:space="preserve">Faltade estrategias adecuadas para la obtención de resultados más contundentes  </t>
  </si>
  <si>
    <t>Pocos grupos categorizados po colciencias
Baja participación de estudiantes en procesos de investigación</t>
  </si>
  <si>
    <t>Esteblecer un sistema de fomento a la investigación</t>
  </si>
  <si>
    <t>Sistema de fomento a la investigación</t>
  </si>
  <si>
    <t>Participación en convocatorias</t>
  </si>
  <si>
    <t xml:space="preserve">Incremento de proyectos de investigació en un 50% </t>
  </si>
  <si>
    <t xml:space="preserve">a </t>
  </si>
  <si>
    <t xml:space="preserve">Realizar un diagnóstico de las capacidades de investigación
Crear un programa de formación 
Realizar una feria de investigación
Consolidar un banco de proyectos  </t>
  </si>
  <si>
    <t xml:space="preserve">Director del Programa  y  docentes </t>
  </si>
  <si>
    <t xml:space="preserve">Fecha de Inicio </t>
  </si>
  <si>
    <t>Divulgación del estatuto profesoral</t>
  </si>
  <si>
    <r>
      <t xml:space="preserve">RESPONSABLE
</t>
    </r>
    <r>
      <rPr>
        <b/>
        <sz val="12"/>
        <color theme="0"/>
        <rFont val="Calibri"/>
        <family val="2"/>
      </rPr>
      <t>ACCIÓN</t>
    </r>
  </si>
  <si>
    <r>
      <t xml:space="preserve">INDICADOR
</t>
    </r>
    <r>
      <rPr>
        <b/>
        <sz val="9"/>
        <color theme="0"/>
        <rFont val="Calibri"/>
        <family val="2"/>
      </rPr>
      <t>(Unidad de medida)</t>
    </r>
  </si>
  <si>
    <r>
      <t xml:space="preserve">META
</t>
    </r>
    <r>
      <rPr>
        <b/>
        <sz val="9"/>
        <color theme="0"/>
        <rFont val="Calibri"/>
        <family val="2"/>
      </rPr>
      <t>(Cantidad Unidad de Medida)</t>
    </r>
  </si>
  <si>
    <r>
      <t xml:space="preserve">RESPONSABLE
</t>
    </r>
    <r>
      <rPr>
        <b/>
        <sz val="12"/>
        <color theme="0"/>
        <rFont val="Calibri"/>
        <family val="2"/>
      </rPr>
      <t>ACTIVIDAD</t>
    </r>
  </si>
  <si>
    <t>SOPORTES (LINK)</t>
  </si>
  <si>
    <t xml:space="preserve">1. Se reconicieron 4 grupos y dos con categoria C.
2. Acta de Comité curricular donde se aprueba Trabajo de Grado de estudaintes de varios programas. </t>
  </si>
  <si>
    <t xml:space="preserve">1. Circuito
</t>
  </si>
  <si>
    <t>2. Inducción</t>
  </si>
  <si>
    <t>3. Inducción por parte de la U</t>
  </si>
  <si>
    <t xml:space="preserve">
1. Actas de Comité Curricular.
2. Actas de Facultad de Tecnología (aprobación contratación docentes transitorios y catedráticos)</t>
  </si>
  <si>
    <t>Contratación docente T.I</t>
  </si>
  <si>
    <t>1. Actas de Comité Curricular</t>
  </si>
  <si>
    <t xml:space="preserve">1. Reunión  con los docentes de planta, transitorios y catedráticos de información general donde se habla del estatuto profesoral.
</t>
  </si>
  <si>
    <t>2. Envío de correos electrónicos donde se comparte el link del esstaturo profesoral.</t>
  </si>
  <si>
    <t>Correos enviados a los docentes</t>
  </si>
  <si>
    <t>2.  Socialización del reglamento estudiantil con todos los estudaintes del programa en la inducción cada semestre (Circuito académico).</t>
  </si>
  <si>
    <t xml:space="preserve">1. Socialización del reglamento estudiantil con todos los estudaintes del programa en la inducción cpor parte de la Universidad.
</t>
  </si>
  <si>
    <t>3. Programa de inducción para estudiantes nuevos del Programa de T.I</t>
  </si>
  <si>
    <t>Covneios  y  Ponencias</t>
  </si>
  <si>
    <r>
      <rPr>
        <sz val="9"/>
        <rFont val="Calibri"/>
        <family val="2"/>
        <scheme val="minor"/>
      </rPr>
      <t>En esta acción de mejora están incluidas las características 27 y 28.</t>
    </r>
    <r>
      <rPr>
        <b/>
        <sz val="9"/>
        <rFont val="Calibri"/>
        <family val="2"/>
        <scheme val="minor"/>
      </rPr>
      <t xml:space="preserve">
</t>
    </r>
    <r>
      <rPr>
        <sz val="9"/>
        <rFont val="Calibri"/>
        <family val="2"/>
        <scheme val="minor"/>
      </rPr>
      <t xml:space="preserve">
Adjuntar convenios y quienes participaron docentes y estudaintes</t>
    </r>
  </si>
  <si>
    <t>1. Proyectos en los que han participado los semilleros.
2. Actas de comité curriclar donde se presenta la propuesta de inegración.
3. Proyectos de estudiantes</t>
  </si>
  <si>
    <t>1. REOC</t>
  </si>
  <si>
    <t>2. Grupos de Investigación</t>
  </si>
  <si>
    <t>3. Semillelleros de Investigación</t>
  </si>
  <si>
    <t>4. Trabajos de Grado</t>
  </si>
  <si>
    <t xml:space="preserve">5. Actas de CC </t>
  </si>
  <si>
    <t>1. Grupos de Investigación</t>
  </si>
  <si>
    <t>2. Actas de CC y soportes de Trabajos de 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</si>
</sst>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C0A]d\ &quot;de&quot;\ mmmm\ &quot;de&quot;\ yyyy;@"/>
    <numFmt numFmtId="167" formatCode="[$-C0A]dd\-mmm\-yy;@"/>
    <numFmt numFmtId="168" formatCode="[$-C0A]d\-mmm\-yy;@"/>
  </numFmts>
  <fonts count="65" x14ac:knownFonts="1">
    <font>
      <sz val="10"/>
      <name val="Arial"/>
    </font>
    <font>
      <sz val="10"/>
      <name val="Arial"/>
      <family val="2"/>
    </font>
    <font>
      <sz val="8"/>
      <name val="Arial"/>
      <family val="2"/>
    </font>
    <font>
      <b/>
      <sz val="10"/>
      <name val="Arial"/>
      <family val="2"/>
    </font>
    <font>
      <b/>
      <sz val="6"/>
      <name val="Arial"/>
      <family val="2"/>
    </font>
    <font>
      <sz val="10"/>
      <name val="Arial"/>
      <family val="2"/>
    </font>
    <font>
      <b/>
      <sz val="8"/>
      <name val="Times New Roman"/>
      <family val="1"/>
    </font>
    <font>
      <b/>
      <sz val="13"/>
      <name val="Arial"/>
      <family val="2"/>
    </font>
    <font>
      <b/>
      <sz val="11"/>
      <name val="Arial"/>
      <family val="2"/>
    </font>
    <font>
      <sz val="6"/>
      <name val="Arial"/>
      <family val="2"/>
    </font>
    <font>
      <b/>
      <sz val="10"/>
      <color indexed="9"/>
      <name val="Arial"/>
      <family val="2"/>
    </font>
    <font>
      <b/>
      <sz val="7"/>
      <color indexed="9"/>
      <name val="Arial"/>
      <family val="2"/>
    </font>
    <font>
      <b/>
      <sz val="5"/>
      <color indexed="9"/>
      <name val="Arial"/>
      <family val="2"/>
    </font>
    <font>
      <b/>
      <sz val="6"/>
      <color indexed="9"/>
      <name val="Arial"/>
      <family val="2"/>
    </font>
    <font>
      <b/>
      <sz val="9"/>
      <color indexed="81"/>
      <name val="Tahoma"/>
      <family val="2"/>
    </font>
    <font>
      <sz val="10"/>
      <name val="Arial"/>
      <family val="2"/>
    </font>
    <font>
      <sz val="9"/>
      <color indexed="81"/>
      <name val="Tahoma"/>
      <family val="2"/>
    </font>
    <font>
      <b/>
      <sz val="12"/>
      <color indexed="9"/>
      <name val="Arial"/>
      <family val="2"/>
    </font>
    <font>
      <b/>
      <sz val="12"/>
      <name val="Arial"/>
      <family val="2"/>
    </font>
    <font>
      <sz val="12"/>
      <name val="Arial"/>
      <family val="2"/>
    </font>
    <font>
      <b/>
      <sz val="12"/>
      <color indexed="9"/>
      <name val="Calibri"/>
      <family val="2"/>
    </font>
    <font>
      <b/>
      <sz val="12"/>
      <color indexed="57"/>
      <name val="Calibri"/>
      <family val="2"/>
    </font>
    <font>
      <sz val="10"/>
      <name val="Arial"/>
      <family val="2"/>
    </font>
    <font>
      <b/>
      <sz val="9"/>
      <color indexed="9"/>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9"/>
      <name val="Calibri"/>
      <family val="2"/>
      <scheme val="minor"/>
    </font>
    <font>
      <b/>
      <sz val="11"/>
      <color theme="0"/>
      <name val="Arial"/>
      <family val="2"/>
    </font>
    <font>
      <b/>
      <sz val="10"/>
      <color theme="0"/>
      <name val="Arial"/>
      <family val="2"/>
    </font>
    <font>
      <sz val="10"/>
      <color rgb="FFFF0000"/>
      <name val="Arial"/>
      <family val="2"/>
    </font>
    <font>
      <b/>
      <sz val="9"/>
      <name val="Calibri"/>
      <family val="2"/>
      <scheme val="minor"/>
    </font>
    <font>
      <sz val="14"/>
      <name val="Calibri"/>
      <family val="2"/>
      <scheme val="minor"/>
    </font>
    <font>
      <b/>
      <sz val="12"/>
      <color indexed="9"/>
      <name val="Calibri"/>
      <family val="2"/>
      <scheme val="minor"/>
    </font>
    <font>
      <b/>
      <sz val="12"/>
      <color theme="6" tint="-0.249977111117893"/>
      <name val="Calibri"/>
      <family val="2"/>
      <scheme val="minor"/>
    </font>
    <font>
      <b/>
      <sz val="12"/>
      <color theme="0"/>
      <name val="Arial"/>
      <family val="2"/>
    </font>
    <font>
      <b/>
      <sz val="14"/>
      <color indexed="9"/>
      <name val="Calibri"/>
      <family val="2"/>
      <scheme val="minor"/>
    </font>
    <font>
      <b/>
      <sz val="11"/>
      <color indexed="8"/>
      <name val="Calibri"/>
      <family val="2"/>
      <scheme val="minor"/>
    </font>
    <font>
      <sz val="10"/>
      <name val="Calibri"/>
      <family val="2"/>
      <scheme val="minor"/>
    </font>
    <font>
      <sz val="11"/>
      <color indexed="8"/>
      <name val="Calibri"/>
      <family val="2"/>
      <scheme val="minor"/>
    </font>
    <font>
      <sz val="11"/>
      <name val="Calibri"/>
      <family val="2"/>
      <scheme val="minor"/>
    </font>
    <font>
      <sz val="11"/>
      <color rgb="FF000000"/>
      <name val="Calibri"/>
      <family val="2"/>
      <scheme val="minor"/>
    </font>
    <font>
      <sz val="11"/>
      <name val="Arial"/>
      <family val="2"/>
    </font>
    <font>
      <b/>
      <sz val="11"/>
      <color indexed="9"/>
      <name val="Arial"/>
      <family val="2"/>
    </font>
    <font>
      <sz val="11"/>
      <color theme="0"/>
      <name val="Arial"/>
      <family val="2"/>
    </font>
    <font>
      <b/>
      <sz val="16"/>
      <name val="Calibri"/>
      <family val="2"/>
    </font>
    <font>
      <b/>
      <sz val="16"/>
      <name val="Arial Narrow"/>
      <family val="2"/>
    </font>
    <font>
      <sz val="16"/>
      <name val="Arial Narrow"/>
      <family val="2"/>
    </font>
    <font>
      <b/>
      <u/>
      <sz val="16"/>
      <name val="Arial Narrow"/>
      <family val="2"/>
    </font>
    <font>
      <sz val="16"/>
      <name val="Arial"/>
      <family val="2"/>
    </font>
    <font>
      <u/>
      <sz val="16"/>
      <name val="Arial Narrow"/>
      <family val="2"/>
    </font>
    <font>
      <b/>
      <i/>
      <sz val="16"/>
      <name val="Arial Narrow"/>
      <family val="2"/>
    </font>
    <font>
      <b/>
      <sz val="20"/>
      <name val="Arial Narrow"/>
      <family val="2"/>
    </font>
    <font>
      <b/>
      <sz val="12"/>
      <name val="Calibri"/>
      <family val="2"/>
      <scheme val="minor"/>
    </font>
    <font>
      <b/>
      <sz val="9"/>
      <name val="Calibri"/>
      <family val="2"/>
    </font>
    <font>
      <b/>
      <sz val="12"/>
      <name val="Calibri"/>
      <family val="2"/>
    </font>
    <font>
      <b/>
      <sz val="11"/>
      <name val="Calibri"/>
      <family val="2"/>
      <scheme val="minor"/>
    </font>
    <font>
      <b/>
      <sz val="18"/>
      <name val="Calibri"/>
      <family val="2"/>
      <scheme val="minor"/>
    </font>
    <font>
      <sz val="12"/>
      <name val="Calibri"/>
      <family val="2"/>
      <scheme val="minor"/>
    </font>
    <font>
      <b/>
      <sz val="14"/>
      <color theme="0"/>
      <name val="Calibri"/>
      <family val="2"/>
      <scheme val="minor"/>
    </font>
    <font>
      <b/>
      <sz val="12"/>
      <color theme="0"/>
      <name val="Calibri"/>
      <family val="2"/>
      <scheme val="minor"/>
    </font>
    <font>
      <b/>
      <sz val="12"/>
      <color theme="0"/>
      <name val="Calibri"/>
      <family val="2"/>
    </font>
    <font>
      <b/>
      <sz val="9"/>
      <color theme="0"/>
      <name val="Calibri"/>
      <family val="2"/>
    </font>
    <font>
      <u/>
      <sz val="10"/>
      <color theme="10"/>
      <name val="Arial"/>
      <family val="2"/>
    </font>
  </fonts>
  <fills count="27">
    <fill>
      <patternFill patternType="none"/>
    </fill>
    <fill>
      <patternFill patternType="gray125"/>
    </fill>
    <fill>
      <patternFill patternType="solid">
        <fgColor indexed="62"/>
        <bgColor indexed="64"/>
      </patternFill>
    </fill>
    <fill>
      <patternFill patternType="solid">
        <fgColor indexed="26"/>
        <bgColor indexed="26"/>
      </patternFill>
    </fill>
    <fill>
      <patternFill patternType="solid">
        <fgColor theme="4"/>
      </patternFill>
    </fill>
    <fill>
      <patternFill patternType="solid">
        <fgColor theme="6" tint="-0.249977111117893"/>
        <bgColor indexed="64"/>
      </patternFill>
    </fill>
    <fill>
      <patternFill patternType="solid">
        <fgColor theme="0"/>
        <bgColor indexed="64"/>
      </patternFill>
    </fill>
    <fill>
      <patternFill patternType="solid">
        <fgColor rgb="FF92D050"/>
        <bgColor indexed="26"/>
      </patternFill>
    </fill>
    <fill>
      <patternFill patternType="solid">
        <fgColor theme="6" tint="-0.249977111117893"/>
        <bgColor indexed="26"/>
      </patternFill>
    </fill>
    <fill>
      <patternFill patternType="solid">
        <fgColor rgb="FF00B050"/>
        <bgColor indexed="26"/>
      </patternFill>
    </fill>
    <fill>
      <patternFill patternType="solid">
        <fgColor rgb="FFFFFF00"/>
        <bgColor indexed="26"/>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AFEC2"/>
        <bgColor indexed="26"/>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lightGrid"/>
    </fill>
    <fill>
      <patternFill patternType="solid">
        <fgColor theme="3" tint="0.59999389629810485"/>
        <bgColor indexed="64"/>
      </patternFill>
    </fill>
    <fill>
      <patternFill patternType="solid">
        <fgColor rgb="FF92D05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8">
    <xf numFmtId="0" fontId="0" fillId="0" borderId="0"/>
    <xf numFmtId="0" fontId="25" fillId="4" borderId="0" applyNumberFormat="0" applyBorder="0" applyAlignment="0" applyProtection="0"/>
    <xf numFmtId="0" fontId="5" fillId="0" borderId="0"/>
    <xf numFmtId="0" fontId="15" fillId="0" borderId="0"/>
    <xf numFmtId="0" fontId="5" fillId="0" borderId="0"/>
    <xf numFmtId="9" fontId="1" fillId="0" borderId="0" applyFont="0" applyFill="0" applyBorder="0" applyAlignment="0" applyProtection="0"/>
    <xf numFmtId="9" fontId="22" fillId="0" borderId="0" applyFont="0" applyFill="0" applyBorder="0" applyAlignment="0" applyProtection="0"/>
    <xf numFmtId="0" fontId="64" fillId="0" borderId="0" applyNumberFormat="0" applyFill="0" applyBorder="0" applyAlignment="0" applyProtection="0"/>
  </cellStyleXfs>
  <cellXfs count="487">
    <xf numFmtId="0" fontId="0" fillId="0" borderId="0" xfId="0"/>
    <xf numFmtId="0" fontId="8" fillId="0" borderId="4" xfId="0" applyFont="1" applyBorder="1" applyAlignment="1" applyProtection="1">
      <alignment vertical="center"/>
    </xf>
    <xf numFmtId="0" fontId="8" fillId="0" borderId="5" xfId="0" applyFont="1" applyBorder="1" applyAlignment="1" applyProtection="1">
      <alignment vertical="center"/>
    </xf>
    <xf numFmtId="0" fontId="3" fillId="0" borderId="5" xfId="0" applyFont="1" applyBorder="1" applyAlignment="1" applyProtection="1">
      <alignment vertical="center"/>
    </xf>
    <xf numFmtId="0" fontId="4" fillId="0" borderId="5" xfId="0" applyFont="1" applyBorder="1" applyAlignment="1" applyProtection="1">
      <alignment horizontal="right" vertical="top" wrapText="1"/>
    </xf>
    <xf numFmtId="0" fontId="9" fillId="0" borderId="6" xfId="0" applyFont="1" applyBorder="1" applyAlignment="1" applyProtection="1">
      <alignment horizontal="center" vertical="top" wrapText="1"/>
    </xf>
    <xf numFmtId="0" fontId="0" fillId="0" borderId="0" xfId="0" applyAlignment="1" applyProtection="1">
      <alignment horizontal="center" vertical="center"/>
    </xf>
    <xf numFmtId="0" fontId="0" fillId="0" borderId="0" xfId="0" applyProtection="1"/>
    <xf numFmtId="2" fontId="0" fillId="0" borderId="0" xfId="0" applyNumberFormat="1" applyProtection="1"/>
    <xf numFmtId="10" fontId="0" fillId="0" borderId="0" xfId="0" applyNumberFormat="1" applyAlignment="1" applyProtection="1">
      <alignment horizontal="center" vertical="center"/>
    </xf>
    <xf numFmtId="0" fontId="8" fillId="0" borderId="7" xfId="0" applyFont="1" applyBorder="1" applyAlignment="1" applyProtection="1">
      <alignment vertical="center"/>
    </xf>
    <xf numFmtId="0" fontId="8" fillId="0" borderId="0" xfId="0" applyFont="1" applyBorder="1" applyAlignment="1" applyProtection="1">
      <alignment vertical="center"/>
    </xf>
    <xf numFmtId="0" fontId="3" fillId="0" borderId="0" xfId="0" applyFont="1" applyBorder="1" applyAlignment="1" applyProtection="1">
      <alignment vertical="center"/>
    </xf>
    <xf numFmtId="0" fontId="8" fillId="0" borderId="0" xfId="0" applyFont="1" applyBorder="1" applyAlignment="1" applyProtection="1">
      <alignment horizontal="center" vertical="center"/>
    </xf>
    <xf numFmtId="0" fontId="4" fillId="0" borderId="0" xfId="0" applyFont="1" applyBorder="1" applyAlignment="1" applyProtection="1">
      <alignment horizontal="right" vertical="top" wrapText="1"/>
    </xf>
    <xf numFmtId="0" fontId="9" fillId="0" borderId="8" xfId="0" applyFont="1" applyBorder="1" applyAlignment="1" applyProtection="1">
      <alignment horizontal="center" vertical="top" wrapText="1"/>
    </xf>
    <xf numFmtId="14" fontId="9" fillId="0" borderId="8" xfId="0" applyNumberFormat="1" applyFont="1" applyBorder="1" applyAlignment="1" applyProtection="1">
      <alignment horizontal="center" vertical="top" wrapText="1"/>
    </xf>
    <xf numFmtId="0" fontId="8" fillId="0" borderId="9" xfId="0" applyFont="1" applyBorder="1" applyAlignment="1" applyProtection="1">
      <alignment vertical="center"/>
    </xf>
    <xf numFmtId="0" fontId="8" fillId="0" borderId="10" xfId="0" applyFont="1" applyBorder="1" applyAlignment="1" applyProtection="1">
      <alignment vertical="center"/>
    </xf>
    <xf numFmtId="0" fontId="3" fillId="0" borderId="10" xfId="0" applyFont="1" applyBorder="1" applyAlignment="1" applyProtection="1">
      <alignment vertical="center"/>
    </xf>
    <xf numFmtId="0" fontId="8" fillId="0" borderId="10" xfId="0" applyFont="1" applyBorder="1" applyAlignment="1" applyProtection="1">
      <alignment horizontal="center" vertical="center"/>
    </xf>
    <xf numFmtId="0" fontId="4" fillId="0" borderId="10" xfId="0" applyFont="1" applyBorder="1" applyAlignment="1" applyProtection="1">
      <alignment horizontal="right" vertical="top" wrapText="1"/>
    </xf>
    <xf numFmtId="0" fontId="9" fillId="0" borderId="11" xfId="0" applyFont="1" applyBorder="1" applyAlignment="1" applyProtection="1">
      <alignment horizontal="center" vertical="top" wrapText="1"/>
    </xf>
    <xf numFmtId="0" fontId="9" fillId="0" borderId="12" xfId="0" applyFont="1" applyBorder="1" applyAlignment="1" applyProtection="1">
      <alignment horizontal="center" vertical="top" wrapText="1"/>
    </xf>
    <xf numFmtId="0" fontId="3" fillId="0" borderId="0" xfId="0" applyFont="1" applyProtection="1"/>
    <xf numFmtId="164" fontId="0" fillId="0" borderId="0" xfId="0" applyNumberFormat="1" applyAlignment="1" applyProtection="1">
      <alignment horizontal="center" vertical="center"/>
    </xf>
    <xf numFmtId="164" fontId="3" fillId="0" borderId="0" xfId="0" applyNumberFormat="1" applyFont="1" applyProtection="1"/>
    <xf numFmtId="165" fontId="0" fillId="0" borderId="0" xfId="5" applyNumberFormat="1" applyFont="1" applyProtection="1"/>
    <xf numFmtId="10" fontId="0" fillId="0" borderId="0" xfId="5" applyNumberFormat="1" applyFont="1" applyProtection="1"/>
    <xf numFmtId="0" fontId="29" fillId="5" borderId="13" xfId="0" applyFont="1" applyFill="1" applyBorder="1" applyAlignment="1" applyProtection="1">
      <alignment horizontal="center" vertical="center"/>
    </xf>
    <xf numFmtId="10" fontId="29" fillId="5" borderId="14" xfId="0" applyNumberFormat="1" applyFont="1" applyFill="1" applyBorder="1" applyAlignment="1" applyProtection="1">
      <alignment horizontal="center" vertical="center"/>
    </xf>
    <xf numFmtId="0" fontId="12" fillId="2" borderId="15"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30" fillId="5" borderId="15" xfId="0" applyFont="1" applyFill="1" applyBorder="1" applyAlignment="1" applyProtection="1">
      <alignment horizontal="center" vertical="center" wrapText="1"/>
    </xf>
    <xf numFmtId="0" fontId="30" fillId="5" borderId="16" xfId="0" applyFont="1" applyFill="1" applyBorder="1" applyAlignment="1" applyProtection="1">
      <alignment horizontal="center" vertical="center" wrapText="1"/>
    </xf>
    <xf numFmtId="2" fontId="30" fillId="5" borderId="16" xfId="0" applyNumberFormat="1" applyFont="1" applyFill="1" applyBorder="1" applyAlignment="1" applyProtection="1">
      <alignment horizontal="center" vertical="center" wrapText="1"/>
    </xf>
    <xf numFmtId="10" fontId="30" fillId="5" borderId="17" xfId="0" applyNumberFormat="1" applyFon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168" fontId="0" fillId="3" borderId="13" xfId="0" applyNumberFormat="1" applyFill="1" applyBorder="1" applyAlignment="1" applyProtection="1">
      <alignment horizontal="center" vertical="center"/>
    </xf>
    <xf numFmtId="0" fontId="0" fillId="0" borderId="13" xfId="0" applyFill="1" applyBorder="1" applyAlignment="1" applyProtection="1">
      <alignment horizontal="center" vertical="center"/>
    </xf>
    <xf numFmtId="9" fontId="0" fillId="0" borderId="18" xfId="5" applyFont="1" applyFill="1" applyBorder="1" applyAlignment="1" applyProtection="1">
      <alignment horizontal="center" vertical="center"/>
    </xf>
    <xf numFmtId="2" fontId="0" fillId="0" borderId="13" xfId="5" applyNumberFormat="1" applyFont="1" applyBorder="1" applyAlignment="1" applyProtection="1">
      <alignment horizontal="center" vertical="center"/>
    </xf>
    <xf numFmtId="0" fontId="0" fillId="0" borderId="0" xfId="0" applyFill="1" applyProtection="1"/>
    <xf numFmtId="0" fontId="0" fillId="3" borderId="3" xfId="0"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168" fontId="0" fillId="3" borderId="3" xfId="0" applyNumberFormat="1" applyFill="1" applyBorder="1" applyAlignment="1" applyProtection="1">
      <alignment horizontal="center" vertical="center"/>
    </xf>
    <xf numFmtId="0" fontId="0" fillId="0" borderId="3" xfId="0" applyFill="1" applyBorder="1" applyAlignment="1" applyProtection="1">
      <alignment horizontal="center" vertical="center"/>
    </xf>
    <xf numFmtId="9" fontId="0" fillId="0" borderId="19" xfId="5" applyFont="1" applyFill="1" applyBorder="1" applyAlignment="1" applyProtection="1">
      <alignment horizontal="center" vertical="center"/>
    </xf>
    <xf numFmtId="2" fontId="0" fillId="0" borderId="3" xfId="5" applyNumberFormat="1" applyFont="1" applyBorder="1" applyAlignment="1" applyProtection="1">
      <alignment horizontal="center" vertical="center"/>
    </xf>
    <xf numFmtId="0" fontId="0" fillId="3" borderId="1" xfId="0"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168" fontId="0" fillId="3" borderId="1" xfId="0" applyNumberFormat="1" applyFill="1" applyBorder="1" applyAlignment="1" applyProtection="1">
      <alignment horizontal="center" vertical="center"/>
    </xf>
    <xf numFmtId="0" fontId="0" fillId="0" borderId="1" xfId="0" applyFill="1" applyBorder="1" applyAlignment="1" applyProtection="1">
      <alignment horizontal="center" vertical="center"/>
    </xf>
    <xf numFmtId="9" fontId="0" fillId="0" borderId="20" xfId="5" applyFont="1" applyFill="1" applyBorder="1" applyAlignment="1" applyProtection="1">
      <alignment horizontal="center" vertical="center"/>
    </xf>
    <xf numFmtId="2" fontId="0" fillId="0" borderId="1" xfId="5" applyNumberFormat="1" applyFont="1" applyBorder="1" applyAlignment="1" applyProtection="1">
      <alignment horizontal="center" vertical="center"/>
    </xf>
    <xf numFmtId="9" fontId="0" fillId="0" borderId="21" xfId="5" applyFont="1" applyFill="1" applyBorder="1" applyAlignment="1" applyProtection="1">
      <alignment horizontal="center" vertical="center"/>
    </xf>
    <xf numFmtId="2" fontId="0" fillId="0" borderId="22" xfId="5" applyNumberFormat="1" applyFont="1" applyBorder="1" applyAlignment="1" applyProtection="1">
      <alignment horizontal="center" vertical="center"/>
    </xf>
    <xf numFmtId="10" fontId="0" fillId="0" borderId="23" xfId="5" applyNumberFormat="1" applyFont="1" applyFill="1" applyBorder="1" applyAlignment="1" applyProtection="1">
      <alignment horizontal="center" vertical="center"/>
    </xf>
    <xf numFmtId="9" fontId="0" fillId="0" borderId="24" xfId="5" applyFont="1" applyFill="1" applyBorder="1" applyAlignment="1" applyProtection="1">
      <alignment horizontal="center" vertical="center"/>
    </xf>
    <xf numFmtId="2" fontId="0" fillId="0" borderId="25" xfId="5" applyNumberFormat="1" applyFont="1" applyBorder="1" applyAlignment="1" applyProtection="1">
      <alignment horizontal="center" vertical="center"/>
    </xf>
    <xf numFmtId="2" fontId="0" fillId="0" borderId="2" xfId="5" applyNumberFormat="1" applyFont="1" applyBorder="1" applyAlignment="1" applyProtection="1">
      <alignment horizontal="center" vertical="center"/>
    </xf>
    <xf numFmtId="10" fontId="0" fillId="0" borderId="26" xfId="5" applyNumberFormat="1" applyFont="1" applyFill="1" applyBorder="1" applyAlignment="1" applyProtection="1">
      <alignment horizontal="center" vertical="center"/>
    </xf>
    <xf numFmtId="0" fontId="5" fillId="0" borderId="0" xfId="0" applyFont="1" applyAlignment="1" applyProtection="1">
      <alignment horizontal="center" vertical="center"/>
    </xf>
    <xf numFmtId="9" fontId="0" fillId="0" borderId="0" xfId="5" applyFont="1" applyAlignment="1" applyProtection="1">
      <alignment horizontal="center" vertical="center"/>
    </xf>
    <xf numFmtId="0" fontId="2" fillId="0" borderId="0" xfId="0" applyFont="1" applyAlignment="1" applyProtection="1">
      <alignment horizontal="center" vertical="center"/>
    </xf>
    <xf numFmtId="9" fontId="0" fillId="0" borderId="0" xfId="0" applyNumberFormat="1" applyFill="1" applyAlignment="1" applyProtection="1">
      <alignment horizontal="center" vertical="center"/>
    </xf>
    <xf numFmtId="2" fontId="0" fillId="0" borderId="0" xfId="0" applyNumberFormat="1" applyAlignment="1" applyProtection="1">
      <alignment horizontal="center" vertical="center"/>
    </xf>
    <xf numFmtId="0" fontId="0" fillId="0" borderId="0" xfId="0" applyFill="1" applyAlignment="1" applyProtection="1">
      <alignment horizontal="center" vertical="center"/>
    </xf>
    <xf numFmtId="0" fontId="10" fillId="2" borderId="27" xfId="0" applyFont="1" applyFill="1" applyBorder="1" applyAlignment="1" applyProtection="1">
      <alignment vertical="center"/>
    </xf>
    <xf numFmtId="0" fontId="10" fillId="2" borderId="28" xfId="0" applyFont="1" applyFill="1" applyBorder="1" applyAlignment="1" applyProtection="1">
      <alignment vertical="center"/>
    </xf>
    <xf numFmtId="0" fontId="10" fillId="2" borderId="27" xfId="0" applyFont="1" applyFill="1" applyBorder="1" applyAlignment="1" applyProtection="1">
      <alignment horizontal="center" vertical="center"/>
    </xf>
    <xf numFmtId="9" fontId="0" fillId="0" borderId="29" xfId="5" applyFont="1" applyFill="1" applyBorder="1" applyAlignment="1" applyProtection="1">
      <alignment horizontal="center" vertical="center"/>
    </xf>
    <xf numFmtId="9" fontId="0" fillId="0" borderId="30" xfId="5" applyFont="1" applyFill="1" applyBorder="1" applyAlignment="1" applyProtection="1">
      <alignment horizontal="center" vertical="center"/>
    </xf>
    <xf numFmtId="9" fontId="0" fillId="0" borderId="31" xfId="5" applyFont="1" applyFill="1" applyBorder="1" applyAlignment="1" applyProtection="1">
      <alignment horizontal="center" vertical="center"/>
    </xf>
    <xf numFmtId="0" fontId="0" fillId="0" borderId="0" xfId="0" applyAlignment="1" applyProtection="1">
      <alignment horizontal="left" vertical="top"/>
    </xf>
    <xf numFmtId="0" fontId="2" fillId="0" borderId="0" xfId="0" applyFont="1" applyAlignment="1" applyProtection="1">
      <alignment horizontal="left" vertical="top"/>
    </xf>
    <xf numFmtId="0" fontId="0" fillId="0" borderId="2" xfId="0" applyFill="1" applyBorder="1" applyAlignment="1" applyProtection="1">
      <alignment horizontal="center" vertical="center"/>
    </xf>
    <xf numFmtId="0" fontId="7" fillId="3" borderId="1" xfId="0" applyFont="1" applyFill="1" applyBorder="1" applyAlignment="1" applyProtection="1">
      <alignment horizontal="left" vertical="center"/>
    </xf>
    <xf numFmtId="165" fontId="0" fillId="0" borderId="3" xfId="5" applyNumberFormat="1" applyFont="1" applyBorder="1" applyAlignment="1" applyProtection="1">
      <alignment horizontal="center" vertical="center"/>
    </xf>
    <xf numFmtId="165" fontId="0" fillId="0" borderId="22" xfId="5" applyNumberFormat="1" applyFont="1" applyBorder="1" applyAlignment="1" applyProtection="1">
      <alignment horizontal="center" vertical="center"/>
    </xf>
    <xf numFmtId="165" fontId="0" fillId="0" borderId="13" xfId="5" applyNumberFormat="1" applyFont="1" applyBorder="1" applyAlignment="1" applyProtection="1">
      <alignment vertical="center"/>
    </xf>
    <xf numFmtId="165" fontId="0" fillId="0" borderId="2" xfId="5" applyNumberFormat="1" applyFont="1" applyBorder="1" applyAlignment="1" applyProtection="1">
      <alignment vertical="center"/>
    </xf>
    <xf numFmtId="165" fontId="0" fillId="0" borderId="25" xfId="5" applyNumberFormat="1" applyFont="1" applyBorder="1" applyAlignment="1" applyProtection="1">
      <alignment horizontal="center" vertical="center"/>
    </xf>
    <xf numFmtId="165" fontId="0" fillId="0" borderId="2" xfId="5" applyNumberFormat="1" applyFont="1" applyBorder="1" applyAlignment="1" applyProtection="1">
      <alignment horizontal="center" vertical="center"/>
    </xf>
    <xf numFmtId="0" fontId="5" fillId="0" borderId="0" xfId="0" applyFont="1" applyFill="1" applyProtection="1"/>
    <xf numFmtId="0" fontId="3" fillId="0" borderId="1" xfId="0" applyFont="1" applyBorder="1" applyAlignment="1" applyProtection="1">
      <alignment horizontal="center" vertical="center"/>
    </xf>
    <xf numFmtId="0" fontId="3" fillId="0" borderId="0" xfId="0" applyNumberFormat="1" applyFont="1" applyAlignment="1" applyProtection="1">
      <alignment horizontal="center" vertical="center"/>
    </xf>
    <xf numFmtId="9" fontId="3" fillId="0" borderId="0" xfId="5" applyFont="1" applyFill="1" applyAlignment="1" applyProtection="1">
      <alignment horizontal="center" vertical="center"/>
    </xf>
    <xf numFmtId="0" fontId="0" fillId="0" borderId="1" xfId="0" applyBorder="1" applyAlignment="1" applyProtection="1">
      <alignment horizontal="center" vertical="center"/>
    </xf>
    <xf numFmtId="0" fontId="5" fillId="0" borderId="1" xfId="0" applyFont="1" applyBorder="1" applyAlignment="1" applyProtection="1">
      <alignment horizontal="left" vertical="top"/>
    </xf>
    <xf numFmtId="9" fontId="0" fillId="0" borderId="1" xfId="5" applyFont="1" applyBorder="1" applyAlignment="1" applyProtection="1">
      <alignment horizontal="center" vertical="center"/>
    </xf>
    <xf numFmtId="0" fontId="15" fillId="6" borderId="13" xfId="0" applyNumberFormat="1" applyFont="1" applyFill="1" applyBorder="1" applyAlignment="1" applyProtection="1">
      <alignment horizontal="center" vertical="center" wrapText="1"/>
      <protection locked="0"/>
    </xf>
    <xf numFmtId="0" fontId="6" fillId="7" borderId="1" xfId="0" applyFont="1" applyFill="1" applyBorder="1" applyAlignment="1" applyProtection="1">
      <alignment horizontal="center" vertical="center" wrapText="1"/>
    </xf>
    <xf numFmtId="0" fontId="6" fillId="3" borderId="1" xfId="0" applyFont="1" applyFill="1" applyBorder="1" applyAlignment="1" applyProtection="1">
      <alignment vertical="center" wrapText="1"/>
    </xf>
    <xf numFmtId="0" fontId="6" fillId="8" borderId="1" xfId="0" applyFont="1" applyFill="1" applyBorder="1" applyAlignment="1" applyProtection="1">
      <alignment horizontal="center" vertical="center" wrapText="1"/>
    </xf>
    <xf numFmtId="0" fontId="7" fillId="0" borderId="4" xfId="0" applyFont="1" applyBorder="1" applyAlignment="1" applyProtection="1">
      <alignment horizontal="left" vertical="center"/>
    </xf>
    <xf numFmtId="0" fontId="7" fillId="0" borderId="32" xfId="0" applyFont="1" applyBorder="1" applyAlignment="1" applyProtection="1">
      <alignment horizontal="left" vertical="center"/>
    </xf>
    <xf numFmtId="0" fontId="5" fillId="0" borderId="1" xfId="0" applyFont="1" applyBorder="1" applyAlignment="1" applyProtection="1">
      <alignment horizontal="left" vertical="center"/>
    </xf>
    <xf numFmtId="9" fontId="0" fillId="0" borderId="0" xfId="0" applyNumberFormat="1" applyProtection="1"/>
    <xf numFmtId="9" fontId="3" fillId="0" borderId="1" xfId="0" applyNumberFormat="1" applyFont="1" applyBorder="1" applyAlignment="1" applyProtection="1">
      <alignment horizontal="center" vertical="center"/>
    </xf>
    <xf numFmtId="0" fontId="6" fillId="9" borderId="1" xfId="0" applyFont="1" applyFill="1" applyBorder="1" applyAlignment="1" applyProtection="1">
      <alignment vertical="center" wrapText="1"/>
    </xf>
    <xf numFmtId="0" fontId="6" fillId="10" borderId="1" xfId="0" applyFont="1" applyFill="1" applyBorder="1" applyAlignment="1" applyProtection="1">
      <alignment horizontal="center" vertical="center" wrapText="1"/>
    </xf>
    <xf numFmtId="9" fontId="0" fillId="0" borderId="33" xfId="5" applyFont="1" applyFill="1" applyBorder="1" applyAlignment="1" applyProtection="1">
      <alignment horizontal="center" vertical="center"/>
    </xf>
    <xf numFmtId="0" fontId="31" fillId="0" borderId="0" xfId="0" applyFont="1" applyFill="1" applyAlignment="1" applyProtection="1">
      <alignment horizontal="center" vertical="center"/>
    </xf>
    <xf numFmtId="0" fontId="31" fillId="0" borderId="0" xfId="0" applyFont="1" applyFill="1" applyAlignment="1" applyProtection="1">
      <alignment horizontal="center" vertical="center" wrapText="1"/>
    </xf>
    <xf numFmtId="0" fontId="3" fillId="11" borderId="34" xfId="0" applyFont="1" applyFill="1" applyBorder="1" applyAlignment="1" applyProtection="1">
      <alignment horizontal="center" vertical="center"/>
    </xf>
    <xf numFmtId="9" fontId="3" fillId="11" borderId="3" xfId="5" applyFont="1" applyFill="1" applyBorder="1" applyAlignment="1" applyProtection="1">
      <alignment horizontal="center" vertical="center"/>
    </xf>
    <xf numFmtId="0" fontId="3" fillId="12" borderId="35" xfId="0" applyFont="1" applyFill="1" applyBorder="1" applyAlignment="1" applyProtection="1">
      <alignment horizontal="center" vertical="center"/>
    </xf>
    <xf numFmtId="9" fontId="3" fillId="12" borderId="1" xfId="5" applyFont="1" applyFill="1" applyBorder="1" applyAlignment="1" applyProtection="1">
      <alignment horizontal="center" vertical="center"/>
    </xf>
    <xf numFmtId="0" fontId="3" fillId="13" borderId="12" xfId="0" applyNumberFormat="1" applyFont="1" applyFill="1" applyBorder="1" applyAlignment="1" applyProtection="1">
      <alignment horizontal="center" vertical="center"/>
    </xf>
    <xf numFmtId="0" fontId="5" fillId="13" borderId="36" xfId="5" applyNumberFormat="1" applyFont="1" applyFill="1" applyBorder="1" applyAlignment="1" applyProtection="1">
      <alignment horizontal="center" vertical="center"/>
    </xf>
    <xf numFmtId="0" fontId="5" fillId="13" borderId="37" xfId="5" applyNumberFormat="1" applyFont="1" applyFill="1" applyBorder="1" applyAlignment="1" applyProtection="1">
      <alignment horizontal="center" vertical="center"/>
    </xf>
    <xf numFmtId="10" fontId="0" fillId="0" borderId="38" xfId="5" applyNumberFormat="1" applyFont="1" applyFill="1" applyBorder="1" applyAlignment="1" applyProtection="1">
      <alignment horizontal="center" vertical="center"/>
    </xf>
    <xf numFmtId="10" fontId="0" fillId="0" borderId="39" xfId="5" applyNumberFormat="1" applyFont="1" applyFill="1" applyBorder="1" applyAlignment="1" applyProtection="1">
      <alignment horizontal="center" vertical="center"/>
    </xf>
    <xf numFmtId="165" fontId="0" fillId="0" borderId="1" xfId="5" applyNumberFormat="1" applyFont="1" applyBorder="1" applyAlignment="1" applyProtection="1">
      <alignment horizontal="center" vertical="center"/>
    </xf>
    <xf numFmtId="10" fontId="0" fillId="0" borderId="40" xfId="5" applyNumberFormat="1" applyFont="1" applyFill="1" applyBorder="1" applyAlignment="1" applyProtection="1">
      <alignment horizontal="center" vertical="center"/>
    </xf>
    <xf numFmtId="0" fontId="0" fillId="6" borderId="14" xfId="0" applyFill="1" applyBorder="1" applyAlignment="1" applyProtection="1">
      <alignment horizontal="left" vertical="top" wrapText="1"/>
      <protection locked="0"/>
    </xf>
    <xf numFmtId="0" fontId="3" fillId="6" borderId="13" xfId="0" applyFont="1" applyFill="1" applyBorder="1" applyAlignment="1" applyProtection="1">
      <alignment horizontal="left" vertical="top" wrapText="1"/>
      <protection locked="0"/>
    </xf>
    <xf numFmtId="0" fontId="11" fillId="2" borderId="25" xfId="0" applyFont="1" applyFill="1" applyBorder="1" applyAlignment="1" applyProtection="1">
      <alignment horizontal="center" vertical="center" wrapText="1"/>
    </xf>
    <xf numFmtId="9" fontId="0" fillId="0" borderId="41" xfId="5" applyFont="1" applyFill="1" applyBorder="1" applyAlignment="1" applyProtection="1">
      <alignment horizontal="center" vertical="center"/>
    </xf>
    <xf numFmtId="2" fontId="0" fillId="0" borderId="42" xfId="5" applyNumberFormat="1" applyFont="1" applyBorder="1" applyAlignment="1" applyProtection="1">
      <alignment horizontal="center" vertical="center"/>
    </xf>
    <xf numFmtId="165" fontId="0" fillId="0" borderId="42" xfId="5" applyNumberFormat="1" applyFont="1" applyBorder="1" applyAlignment="1" applyProtection="1">
      <alignment horizontal="center" vertical="center"/>
    </xf>
    <xf numFmtId="0" fontId="15" fillId="6" borderId="2" xfId="0" applyNumberFormat="1" applyFont="1" applyFill="1" applyBorder="1" applyAlignment="1" applyProtection="1">
      <alignment horizontal="center" vertical="center" wrapText="1"/>
      <protection locked="0"/>
    </xf>
    <xf numFmtId="0" fontId="15" fillId="6" borderId="1" xfId="0" applyNumberFormat="1" applyFont="1" applyFill="1" applyBorder="1" applyAlignment="1" applyProtection="1">
      <alignment horizontal="center" vertical="center" wrapText="1"/>
      <protection locked="0"/>
    </xf>
    <xf numFmtId="9" fontId="0" fillId="0" borderId="43" xfId="5" applyFont="1" applyFill="1" applyBorder="1" applyAlignment="1" applyProtection="1">
      <alignment horizontal="center" vertical="center"/>
    </xf>
    <xf numFmtId="0" fontId="15" fillId="6" borderId="3" xfId="0" applyNumberFormat="1" applyFont="1" applyFill="1" applyBorder="1" applyAlignment="1" applyProtection="1">
      <alignment horizontal="center" vertical="center" wrapText="1"/>
      <protection locked="0"/>
    </xf>
    <xf numFmtId="9" fontId="0" fillId="0" borderId="44" xfId="5" applyFont="1" applyFill="1" applyBorder="1" applyAlignment="1" applyProtection="1">
      <alignment horizontal="center" vertical="center"/>
    </xf>
    <xf numFmtId="2" fontId="0" fillId="0" borderId="16" xfId="5" applyNumberFormat="1" applyFont="1" applyBorder="1" applyAlignment="1" applyProtection="1">
      <alignment horizontal="center" vertical="center"/>
    </xf>
    <xf numFmtId="165" fontId="0" fillId="0" borderId="16" xfId="5" applyNumberFormat="1" applyFont="1" applyBorder="1" applyAlignment="1" applyProtection="1">
      <alignment horizontal="center" vertical="center"/>
    </xf>
    <xf numFmtId="9" fontId="0" fillId="0" borderId="45" xfId="5" applyFont="1" applyFill="1" applyBorder="1" applyAlignment="1" applyProtection="1">
      <alignment horizontal="center" vertical="center"/>
    </xf>
    <xf numFmtId="2" fontId="0" fillId="0" borderId="46" xfId="5" applyNumberFormat="1" applyFont="1" applyBorder="1" applyAlignment="1" applyProtection="1">
      <alignment horizontal="center" vertical="center"/>
    </xf>
    <xf numFmtId="165" fontId="0" fillId="0" borderId="46" xfId="5" applyNumberFormat="1" applyFont="1" applyBorder="1" applyAlignment="1" applyProtection="1">
      <alignment horizontal="center" vertical="center"/>
    </xf>
    <xf numFmtId="165" fontId="0" fillId="0" borderId="42" xfId="5" applyNumberFormat="1" applyFont="1" applyBorder="1" applyAlignment="1" applyProtection="1">
      <alignment vertical="center"/>
    </xf>
    <xf numFmtId="9" fontId="0" fillId="0" borderId="47" xfId="5" applyFont="1" applyFill="1" applyBorder="1" applyAlignment="1" applyProtection="1">
      <alignment horizontal="center" vertical="center"/>
    </xf>
    <xf numFmtId="9" fontId="0" fillId="0" borderId="15" xfId="5" applyFont="1" applyFill="1" applyBorder="1" applyAlignment="1" applyProtection="1">
      <alignment horizontal="center" vertical="center"/>
    </xf>
    <xf numFmtId="0" fontId="5" fillId="3" borderId="25" xfId="0" applyFont="1" applyFill="1" applyBorder="1" applyAlignment="1" applyProtection="1">
      <alignment horizontal="center" vertical="top" wrapText="1"/>
    </xf>
    <xf numFmtId="0" fontId="0" fillId="3" borderId="25" xfId="0"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3" fillId="6"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center" vertical="top" wrapText="1"/>
    </xf>
    <xf numFmtId="0" fontId="2" fillId="3" borderId="1"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0" fillId="3" borderId="42" xfId="0" applyFill="1" applyBorder="1" applyAlignment="1" applyProtection="1">
      <alignment horizontal="center" vertical="center" wrapText="1"/>
    </xf>
    <xf numFmtId="0" fontId="0" fillId="3" borderId="46" xfId="0" applyFill="1" applyBorder="1" applyAlignment="1" applyProtection="1">
      <alignment horizontal="center" vertical="center" wrapText="1"/>
    </xf>
    <xf numFmtId="0" fontId="5" fillId="3" borderId="42" xfId="0" applyFont="1" applyFill="1" applyBorder="1" applyAlignment="1" applyProtection="1">
      <alignment horizontal="center" vertical="top" wrapText="1"/>
    </xf>
    <xf numFmtId="0" fontId="3" fillId="6" borderId="1" xfId="0" applyFont="1" applyFill="1" applyBorder="1" applyAlignment="1" applyProtection="1">
      <alignment horizontal="left" vertical="top" wrapText="1"/>
      <protection locked="0"/>
    </xf>
    <xf numFmtId="0" fontId="0" fillId="6" borderId="36" xfId="0" applyFill="1" applyBorder="1" applyAlignment="1" applyProtection="1">
      <alignment horizontal="left" vertical="top" wrapText="1"/>
      <protection locked="0"/>
    </xf>
    <xf numFmtId="0" fontId="3" fillId="6" borderId="3" xfId="0" applyFont="1" applyFill="1" applyBorder="1" applyAlignment="1" applyProtection="1">
      <alignment horizontal="left" vertical="top" wrapText="1"/>
      <protection locked="0"/>
    </xf>
    <xf numFmtId="0" fontId="0" fillId="6" borderId="37" xfId="0" applyFill="1" applyBorder="1" applyAlignment="1" applyProtection="1">
      <alignment horizontal="left" vertical="top" wrapText="1"/>
      <protection locked="0"/>
    </xf>
    <xf numFmtId="0" fontId="0" fillId="3" borderId="16" xfId="0"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168" fontId="0" fillId="3" borderId="16" xfId="0" applyNumberFormat="1" applyFill="1" applyBorder="1" applyAlignment="1" applyProtection="1">
      <alignment horizontal="center" vertical="center"/>
    </xf>
    <xf numFmtId="9" fontId="0" fillId="0" borderId="0" xfId="5" applyFont="1" applyFill="1" applyBorder="1" applyAlignment="1" applyProtection="1">
      <alignment horizontal="center" vertical="center"/>
    </xf>
    <xf numFmtId="2" fontId="0" fillId="0" borderId="0" xfId="5" applyNumberFormat="1" applyFont="1" applyBorder="1" applyAlignment="1" applyProtection="1">
      <alignment horizontal="center" vertical="center"/>
    </xf>
    <xf numFmtId="165" fontId="0" fillId="0" borderId="0" xfId="5" applyNumberFormat="1" applyFont="1" applyBorder="1" applyAlignment="1" applyProtection="1">
      <alignment horizontal="center" vertical="center"/>
    </xf>
    <xf numFmtId="10" fontId="0" fillId="0" borderId="0" xfId="5" applyNumberFormat="1" applyFont="1" applyFill="1" applyBorder="1" applyAlignment="1" applyProtection="1">
      <alignment horizontal="center" vertical="center"/>
    </xf>
    <xf numFmtId="0" fontId="15" fillId="6" borderId="25" xfId="0" applyNumberFormat="1" applyFont="1" applyFill="1" applyBorder="1" applyAlignment="1" applyProtection="1">
      <alignment horizontal="center" vertical="center" wrapText="1"/>
      <protection locked="0"/>
    </xf>
    <xf numFmtId="0" fontId="0" fillId="0" borderId="25" xfId="0" applyFill="1" applyBorder="1" applyAlignment="1" applyProtection="1">
      <alignment horizontal="center" vertical="center"/>
    </xf>
    <xf numFmtId="0" fontId="0" fillId="6" borderId="1" xfId="0" applyFill="1" applyBorder="1" applyAlignment="1" applyProtection="1">
      <alignment horizontal="left" vertical="top" wrapText="1"/>
      <protection locked="0"/>
    </xf>
    <xf numFmtId="0" fontId="5" fillId="3" borderId="46" xfId="0" applyFont="1" applyFill="1" applyBorder="1" applyAlignment="1" applyProtection="1">
      <alignment horizontal="center" vertical="center" wrapText="1"/>
    </xf>
    <xf numFmtId="168" fontId="0" fillId="3" borderId="46" xfId="0" applyNumberFormat="1" applyFill="1" applyBorder="1" applyAlignment="1" applyProtection="1">
      <alignment horizontal="center" vertical="center"/>
    </xf>
    <xf numFmtId="0" fontId="15" fillId="6" borderId="16" xfId="0" applyNumberFormat="1" applyFont="1" applyFill="1" applyBorder="1" applyAlignment="1" applyProtection="1">
      <alignment horizontal="center" vertical="center" wrapText="1"/>
      <protection locked="0"/>
    </xf>
    <xf numFmtId="0" fontId="0" fillId="0" borderId="16" xfId="0" applyFill="1" applyBorder="1" applyAlignment="1" applyProtection="1">
      <alignment horizontal="center" vertical="center"/>
    </xf>
    <xf numFmtId="9" fontId="0" fillId="0" borderId="49" xfId="5" applyFont="1" applyFill="1" applyBorder="1" applyAlignment="1" applyProtection="1">
      <alignment horizontal="center" vertical="center"/>
    </xf>
    <xf numFmtId="9" fontId="0" fillId="0" borderId="50" xfId="5" applyFont="1" applyFill="1" applyBorder="1" applyAlignment="1" applyProtection="1">
      <alignment horizontal="center" vertical="center"/>
    </xf>
    <xf numFmtId="0" fontId="3" fillId="6" borderId="16" xfId="0" applyFont="1" applyFill="1" applyBorder="1" applyAlignment="1" applyProtection="1">
      <alignment horizontal="left" vertical="top" wrapText="1"/>
      <protection locked="0"/>
    </xf>
    <xf numFmtId="0" fontId="0" fillId="6" borderId="17" xfId="0" applyFill="1" applyBorder="1" applyAlignment="1" applyProtection="1">
      <alignment horizontal="left" vertical="top" wrapText="1"/>
      <protection locked="0"/>
    </xf>
    <xf numFmtId="0" fontId="0" fillId="3" borderId="2" xfId="0" applyFill="1" applyBorder="1" applyAlignment="1" applyProtection="1">
      <alignment horizontal="center" vertical="center" wrapText="1"/>
    </xf>
    <xf numFmtId="0" fontId="8" fillId="6" borderId="4" xfId="0" applyFont="1" applyFill="1" applyBorder="1" applyAlignment="1" applyProtection="1">
      <alignment horizontal="center" vertical="center"/>
    </xf>
    <xf numFmtId="0" fontId="8" fillId="6" borderId="5" xfId="0" applyFont="1" applyFill="1" applyBorder="1" applyAlignment="1" applyProtection="1">
      <alignment vertical="center"/>
    </xf>
    <xf numFmtId="0" fontId="4" fillId="6" borderId="5" xfId="0" applyFont="1" applyFill="1" applyBorder="1" applyAlignment="1" applyProtection="1">
      <alignment horizontal="right" vertical="top" wrapText="1"/>
    </xf>
    <xf numFmtId="0" fontId="0" fillId="6" borderId="0" xfId="0" applyFill="1" applyAlignment="1" applyProtection="1">
      <alignment horizontal="center" vertical="center"/>
    </xf>
    <xf numFmtId="0" fontId="0" fillId="6" borderId="0" xfId="0" applyFill="1" applyProtection="1"/>
    <xf numFmtId="2" fontId="0" fillId="6" borderId="0" xfId="0" applyNumberFormat="1" applyFill="1" applyAlignment="1" applyProtection="1">
      <alignment horizontal="center"/>
    </xf>
    <xf numFmtId="10" fontId="0" fillId="6" borderId="0" xfId="0" applyNumberFormat="1" applyFill="1" applyAlignment="1" applyProtection="1">
      <alignment horizontal="center" vertical="center"/>
    </xf>
    <xf numFmtId="0" fontId="8" fillId="6" borderId="7"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8" fillId="6" borderId="0" xfId="0" applyFont="1" applyFill="1" applyBorder="1" applyAlignment="1" applyProtection="1">
      <alignment vertical="center"/>
    </xf>
    <xf numFmtId="0" fontId="4" fillId="6" borderId="0" xfId="0" applyFont="1" applyFill="1" applyBorder="1" applyAlignment="1" applyProtection="1">
      <alignment horizontal="right" vertical="top" wrapText="1"/>
    </xf>
    <xf numFmtId="0" fontId="9" fillId="6" borderId="0" xfId="0" applyFont="1" applyFill="1" applyBorder="1" applyAlignment="1" applyProtection="1">
      <alignment horizontal="center" vertical="top" wrapText="1"/>
    </xf>
    <xf numFmtId="14" fontId="9" fillId="6" borderId="0" xfId="0" applyNumberFormat="1" applyFont="1" applyFill="1" applyBorder="1" applyAlignment="1" applyProtection="1">
      <alignment horizontal="center" vertical="top" wrapText="1"/>
    </xf>
    <xf numFmtId="0" fontId="38" fillId="17" borderId="1" xfId="0" applyFont="1" applyFill="1" applyBorder="1" applyAlignment="1" applyProtection="1">
      <alignment horizontal="center" vertical="center" wrapText="1"/>
    </xf>
    <xf numFmtId="0" fontId="24" fillId="18" borderId="16" xfId="0" applyFont="1" applyFill="1" applyBorder="1" applyAlignment="1" applyProtection="1">
      <alignment vertical="center" wrapText="1"/>
      <protection locked="0"/>
    </xf>
    <xf numFmtId="0" fontId="39" fillId="0" borderId="0" xfId="0" applyFont="1"/>
    <xf numFmtId="0" fontId="24" fillId="18" borderId="44" xfId="0" applyFont="1" applyFill="1" applyBorder="1" applyAlignment="1">
      <alignment vertical="center" wrapText="1"/>
    </xf>
    <xf numFmtId="0" fontId="40" fillId="18" borderId="1" xfId="0" applyFont="1" applyFill="1" applyBorder="1" applyAlignment="1" applyProtection="1">
      <alignment vertical="center" wrapText="1"/>
    </xf>
    <xf numFmtId="0" fontId="40" fillId="18" borderId="16" xfId="0" applyFont="1" applyFill="1" applyBorder="1" applyAlignment="1" applyProtection="1">
      <alignment vertical="center" wrapText="1"/>
      <protection locked="0"/>
    </xf>
    <xf numFmtId="0" fontId="24" fillId="19" borderId="1" xfId="0" applyFont="1" applyFill="1" applyBorder="1" applyAlignment="1">
      <alignment vertical="center" wrapText="1"/>
    </xf>
    <xf numFmtId="0" fontId="41" fillId="19" borderId="16" xfId="0" applyFont="1" applyFill="1" applyBorder="1" applyAlignment="1" applyProtection="1">
      <alignment vertical="center" wrapText="1"/>
      <protection locked="0"/>
    </xf>
    <xf numFmtId="0" fontId="40" fillId="19" borderId="16" xfId="2" applyFont="1" applyFill="1" applyBorder="1" applyAlignment="1">
      <alignment vertical="center" wrapText="1"/>
    </xf>
    <xf numFmtId="0" fontId="41" fillId="19" borderId="1" xfId="0" applyFont="1" applyFill="1" applyBorder="1" applyAlignment="1" applyProtection="1">
      <alignment vertical="center" wrapText="1"/>
      <protection locked="0"/>
    </xf>
    <xf numFmtId="0" fontId="24" fillId="12" borderId="1" xfId="0" applyFont="1" applyFill="1" applyBorder="1" applyAlignment="1">
      <alignment vertical="center" wrapText="1"/>
    </xf>
    <xf numFmtId="0" fontId="40" fillId="12" borderId="1" xfId="0" applyFont="1" applyFill="1" applyBorder="1" applyAlignment="1" applyProtection="1">
      <alignment vertical="center" wrapText="1"/>
      <protection locked="0"/>
    </xf>
    <xf numFmtId="0" fontId="24" fillId="16" borderId="2" xfId="0" applyFont="1" applyFill="1" applyBorder="1" applyAlignment="1">
      <alignment vertical="center" wrapText="1"/>
    </xf>
    <xf numFmtId="0" fontId="42" fillId="16" borderId="60" xfId="0" applyFont="1" applyFill="1" applyBorder="1" applyAlignment="1">
      <alignment vertical="center" wrapText="1"/>
    </xf>
    <xf numFmtId="0" fontId="42" fillId="16" borderId="1" xfId="0" applyFont="1" applyFill="1" applyBorder="1" applyAlignment="1">
      <alignment vertical="center" wrapText="1"/>
    </xf>
    <xf numFmtId="0" fontId="42" fillId="16" borderId="44" xfId="0" applyFont="1" applyFill="1" applyBorder="1" applyAlignment="1">
      <alignment vertical="center" wrapText="1"/>
    </xf>
    <xf numFmtId="0" fontId="24" fillId="20" borderId="1" xfId="0" applyFont="1" applyFill="1" applyBorder="1" applyAlignment="1">
      <alignment vertical="center"/>
    </xf>
    <xf numFmtId="0" fontId="41" fillId="20" borderId="1" xfId="0" applyFont="1" applyFill="1" applyBorder="1" applyAlignment="1" applyProtection="1">
      <alignment vertical="center" wrapText="1"/>
      <protection locked="0"/>
    </xf>
    <xf numFmtId="0" fontId="24" fillId="19" borderId="1" xfId="0" applyFont="1" applyFill="1" applyBorder="1" applyAlignment="1">
      <alignment vertical="center"/>
    </xf>
    <xf numFmtId="0" fontId="41" fillId="20" borderId="16" xfId="0" applyFont="1" applyFill="1" applyBorder="1" applyAlignment="1" applyProtection="1">
      <alignment vertical="center" wrapText="1"/>
      <protection locked="0"/>
    </xf>
    <xf numFmtId="0" fontId="40" fillId="12" borderId="1" xfId="0" applyFont="1" applyFill="1" applyBorder="1" applyAlignment="1" applyProtection="1">
      <alignment vertical="center" wrapText="1"/>
    </xf>
    <xf numFmtId="0" fontId="40" fillId="12" borderId="1" xfId="0" applyFont="1" applyFill="1" applyBorder="1" applyAlignment="1" applyProtection="1">
      <alignment horizontal="left" vertical="center" wrapText="1"/>
      <protection locked="0"/>
    </xf>
    <xf numFmtId="0" fontId="40" fillId="19" borderId="1" xfId="0" applyFont="1" applyFill="1" applyBorder="1" applyAlignment="1" applyProtection="1">
      <alignment horizontal="left" vertical="center" wrapText="1"/>
      <protection locked="0"/>
    </xf>
    <xf numFmtId="0" fontId="24" fillId="19" borderId="1" xfId="0" applyFont="1" applyFill="1" applyBorder="1" applyAlignment="1" applyProtection="1">
      <alignment horizontal="left" vertical="center" wrapText="1"/>
      <protection locked="0"/>
    </xf>
    <xf numFmtId="0" fontId="40" fillId="20" borderId="1" xfId="0" applyFont="1" applyFill="1" applyBorder="1" applyAlignment="1" applyProtection="1">
      <alignment horizontal="left" vertical="center" wrapText="1"/>
    </xf>
    <xf numFmtId="0" fontId="41" fillId="20" borderId="1" xfId="0" applyFont="1" applyFill="1" applyBorder="1" applyAlignment="1" applyProtection="1">
      <alignment horizontal="left" vertical="center" wrapText="1"/>
      <protection locked="0"/>
    </xf>
    <xf numFmtId="0" fontId="26" fillId="4" borderId="1" xfId="1" applyFont="1" applyBorder="1" applyAlignment="1"/>
    <xf numFmtId="0" fontId="27" fillId="21" borderId="1" xfId="0" applyFont="1" applyFill="1" applyBorder="1" applyAlignment="1">
      <alignment vertical="center"/>
    </xf>
    <xf numFmtId="0" fontId="27" fillId="0" borderId="1" xfId="0" applyFont="1" applyBorder="1" applyAlignment="1">
      <alignment vertical="center"/>
    </xf>
    <xf numFmtId="0" fontId="26" fillId="4" borderId="1" xfId="1" applyFont="1" applyBorder="1" applyAlignment="1">
      <alignment wrapText="1"/>
    </xf>
    <xf numFmtId="0" fontId="0" fillId="21" borderId="1" xfId="0" applyFill="1" applyBorder="1" applyAlignment="1">
      <alignment vertical="center" wrapText="1"/>
    </xf>
    <xf numFmtId="0" fontId="0" fillId="21" borderId="1" xfId="0" applyFill="1" applyBorder="1" applyAlignment="1">
      <alignment wrapText="1"/>
    </xf>
    <xf numFmtId="0" fontId="0" fillId="0" borderId="1" xfId="0" applyBorder="1" applyAlignment="1">
      <alignment vertical="center" wrapText="1"/>
    </xf>
    <xf numFmtId="0" fontId="0" fillId="0" borderId="0" xfId="0" applyAlignment="1">
      <alignment wrapText="1"/>
    </xf>
    <xf numFmtId="0" fontId="5" fillId="0" borderId="0" xfId="0" applyFont="1" applyAlignment="1">
      <alignment wrapText="1"/>
    </xf>
    <xf numFmtId="0" fontId="24" fillId="19" borderId="44" xfId="0" applyFont="1" applyFill="1" applyBorder="1" applyAlignment="1">
      <alignment vertical="center" wrapText="1"/>
    </xf>
    <xf numFmtId="0" fontId="24" fillId="12" borderId="44" xfId="0" applyFont="1" applyFill="1" applyBorder="1" applyAlignment="1">
      <alignment vertical="center" wrapText="1"/>
    </xf>
    <xf numFmtId="0" fontId="24" fillId="16" borderId="44" xfId="0" applyFont="1" applyFill="1" applyBorder="1" applyAlignment="1">
      <alignment vertical="center" wrapText="1"/>
    </xf>
    <xf numFmtId="0" fontId="23" fillId="2" borderId="16" xfId="0" applyFont="1" applyFill="1" applyBorder="1" applyAlignment="1" applyProtection="1">
      <alignment horizontal="center" vertical="center" wrapText="1"/>
    </xf>
    <xf numFmtId="0" fontId="43" fillId="0" borderId="0" xfId="0" applyFont="1" applyAlignment="1">
      <alignment vertical="center"/>
    </xf>
    <xf numFmtId="0" fontId="34" fillId="2" borderId="16" xfId="0" applyFont="1" applyFill="1" applyBorder="1" applyAlignment="1" applyProtection="1">
      <alignment horizontal="center" vertical="center" wrapText="1"/>
    </xf>
    <xf numFmtId="0" fontId="0" fillId="6" borderId="0" xfId="0" applyFill="1"/>
    <xf numFmtId="0" fontId="0" fillId="6" borderId="0" xfId="0" applyFill="1" applyBorder="1" applyAlignment="1">
      <alignment horizontal="center"/>
    </xf>
    <xf numFmtId="0" fontId="46" fillId="6" borderId="0" xfId="0" applyFont="1" applyFill="1" applyBorder="1" applyAlignment="1">
      <alignment vertical="center" wrapText="1"/>
    </xf>
    <xf numFmtId="0" fontId="48" fillId="6" borderId="0" xfId="0" applyFont="1" applyFill="1" applyBorder="1" applyAlignment="1">
      <alignment horizontal="center" vertical="center" wrapText="1"/>
    </xf>
    <xf numFmtId="0" fontId="48" fillId="6" borderId="58" xfId="0" applyFont="1" applyFill="1" applyBorder="1" applyAlignment="1">
      <alignment horizontal="center" vertical="center" wrapText="1"/>
    </xf>
    <xf numFmtId="0" fontId="48" fillId="6" borderId="0" xfId="0" applyFont="1" applyFill="1" applyAlignment="1">
      <alignment horizontal="left" vertical="center" wrapText="1"/>
    </xf>
    <xf numFmtId="0" fontId="48" fillId="6" borderId="0" xfId="0" applyFont="1" applyFill="1"/>
    <xf numFmtId="0" fontId="48" fillId="6" borderId="0" xfId="0" applyFont="1" applyFill="1" applyAlignment="1">
      <alignment wrapText="1"/>
    </xf>
    <xf numFmtId="0" fontId="48" fillId="6" borderId="0" xfId="0" applyFont="1" applyFill="1" applyAlignment="1">
      <alignment vertical="center" wrapText="1"/>
    </xf>
    <xf numFmtId="0" fontId="48" fillId="6" borderId="0" xfId="0" applyFont="1" applyFill="1" applyAlignment="1">
      <alignment horizontal="justify" vertical="top" wrapText="1"/>
    </xf>
    <xf numFmtId="0" fontId="49" fillId="6" borderId="0" xfId="0" applyFont="1" applyFill="1" applyAlignment="1">
      <alignment horizontal="center" vertical="center" wrapText="1"/>
    </xf>
    <xf numFmtId="0" fontId="49" fillId="6" borderId="0" xfId="0" applyFont="1" applyFill="1" applyAlignment="1">
      <alignment horizontal="left" vertical="center" wrapText="1"/>
    </xf>
    <xf numFmtId="0" fontId="48" fillId="6" borderId="0" xfId="0" applyFont="1" applyFill="1" applyAlignment="1">
      <alignment horizontal="justify" vertical="center" wrapText="1"/>
    </xf>
    <xf numFmtId="0" fontId="50" fillId="6" borderId="0" xfId="0" applyFont="1" applyFill="1"/>
    <xf numFmtId="0" fontId="48" fillId="6" borderId="0" xfId="0" applyFont="1" applyFill="1" applyAlignment="1">
      <alignment horizontal="left" wrapText="1"/>
    </xf>
    <xf numFmtId="0" fontId="48" fillId="6" borderId="0" xfId="0" applyFont="1" applyFill="1" applyAlignment="1">
      <alignment vertical="top" wrapText="1"/>
    </xf>
    <xf numFmtId="0" fontId="41" fillId="0" borderId="0" xfId="0" applyFont="1" applyFill="1"/>
    <xf numFmtId="0" fontId="54" fillId="23" borderId="19" xfId="0" applyFont="1" applyFill="1" applyBorder="1" applyAlignment="1" applyProtection="1">
      <alignment horizontal="center" vertical="center" wrapText="1"/>
    </xf>
    <xf numFmtId="0" fontId="57" fillId="0" borderId="1" xfId="0" applyFont="1" applyFill="1" applyBorder="1" applyAlignment="1">
      <alignment horizontal="center" vertical="center"/>
    </xf>
    <xf numFmtId="0" fontId="57" fillId="0" borderId="1" xfId="0" applyFont="1" applyFill="1" applyBorder="1"/>
    <xf numFmtId="0" fontId="57" fillId="0" borderId="1" xfId="0" applyFont="1" applyFill="1" applyBorder="1" applyAlignment="1">
      <alignment horizontal="center"/>
    </xf>
    <xf numFmtId="0" fontId="1" fillId="0" borderId="0" xfId="0" applyFont="1"/>
    <xf numFmtId="0" fontId="10"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35" fillId="2" borderId="1" xfId="0" applyFont="1" applyFill="1" applyBorder="1" applyAlignment="1" applyProtection="1">
      <alignment horizontal="center" vertical="center" wrapText="1"/>
    </xf>
    <xf numFmtId="0" fontId="32" fillId="14" borderId="1" xfId="0" applyFont="1" applyFill="1" applyBorder="1" applyAlignment="1" applyProtection="1">
      <alignment vertical="center" wrapText="1"/>
    </xf>
    <xf numFmtId="0" fontId="28" fillId="14" borderId="1" xfId="0" applyFont="1" applyFill="1" applyBorder="1" applyAlignment="1" applyProtection="1">
      <alignment vertical="center" wrapText="1"/>
    </xf>
    <xf numFmtId="0" fontId="28" fillId="14" borderId="1" xfId="0" applyFont="1" applyFill="1" applyBorder="1" applyAlignment="1" applyProtection="1">
      <alignment horizontal="center" vertical="center" wrapText="1"/>
    </xf>
    <xf numFmtId="0" fontId="28" fillId="12" borderId="1" xfId="0" applyFont="1" applyFill="1" applyBorder="1" applyAlignment="1" applyProtection="1">
      <alignment horizontal="center" vertical="center" wrapText="1"/>
    </xf>
    <xf numFmtId="0" fontId="28" fillId="12" borderId="1" xfId="0" applyFont="1" applyFill="1" applyBorder="1" applyAlignment="1" applyProtection="1">
      <alignment horizontal="center" vertical="center"/>
    </xf>
    <xf numFmtId="0" fontId="28" fillId="16" borderId="1" xfId="0" applyFont="1" applyFill="1" applyBorder="1" applyAlignment="1" applyProtection="1">
      <alignment vertical="center" wrapText="1"/>
    </xf>
    <xf numFmtId="0" fontId="28" fillId="0" borderId="12" xfId="0" applyFont="1" applyBorder="1" applyAlignment="1" applyProtection="1">
      <alignment horizontal="center" vertical="center"/>
    </xf>
    <xf numFmtId="0" fontId="28" fillId="24" borderId="0" xfId="0" applyFont="1" applyFill="1" applyBorder="1" applyAlignment="1" applyProtection="1">
      <alignment horizontal="center" vertical="center"/>
    </xf>
    <xf numFmtId="0" fontId="28" fillId="0" borderId="0" xfId="0" applyFont="1" applyBorder="1" applyAlignment="1" applyProtection="1">
      <alignment horizontal="left" vertical="center"/>
    </xf>
    <xf numFmtId="0" fontId="28" fillId="24" borderId="1" xfId="0" applyFont="1" applyFill="1" applyBorder="1" applyAlignment="1" applyProtection="1">
      <alignment horizontal="center" vertical="center"/>
    </xf>
    <xf numFmtId="0" fontId="34" fillId="2" borderId="1" xfId="0" applyFont="1" applyFill="1" applyBorder="1" applyAlignment="1" applyProtection="1">
      <alignment vertical="center" wrapText="1"/>
    </xf>
    <xf numFmtId="10" fontId="36" fillId="15" borderId="1" xfId="0" applyNumberFormat="1" applyFont="1" applyFill="1" applyBorder="1" applyAlignment="1" applyProtection="1">
      <alignment horizontal="center" vertical="center"/>
    </xf>
    <xf numFmtId="0" fontId="44" fillId="2" borderId="1" xfId="0" applyFont="1" applyFill="1" applyBorder="1" applyAlignment="1" applyProtection="1">
      <alignment horizontal="center" vertical="center" wrapText="1"/>
    </xf>
    <xf numFmtId="2" fontId="36" fillId="15" borderId="1" xfId="0" applyNumberFormat="1" applyFont="1" applyFill="1" applyBorder="1" applyAlignment="1" applyProtection="1">
      <alignment horizontal="center" vertical="center" wrapText="1"/>
    </xf>
    <xf numFmtId="10" fontId="36" fillId="15" borderId="1" xfId="0" applyNumberFormat="1" applyFont="1" applyFill="1" applyBorder="1" applyAlignment="1" applyProtection="1">
      <alignment horizontal="center" vertical="center" wrapText="1"/>
    </xf>
    <xf numFmtId="0" fontId="28" fillId="14" borderId="30" xfId="0" applyFont="1" applyFill="1" applyBorder="1" applyAlignment="1" applyProtection="1">
      <alignment horizontal="center" vertical="center" wrapText="1"/>
    </xf>
    <xf numFmtId="0" fontId="28" fillId="16" borderId="35" xfId="0" applyFont="1" applyFill="1" applyBorder="1" applyAlignment="1" applyProtection="1">
      <alignment vertical="center" wrapText="1"/>
    </xf>
    <xf numFmtId="167" fontId="28" fillId="16" borderId="30" xfId="0" applyNumberFormat="1" applyFont="1" applyFill="1" applyBorder="1" applyAlignment="1" applyProtection="1">
      <alignment horizontal="center" vertical="center"/>
    </xf>
    <xf numFmtId="167" fontId="28" fillId="16" borderId="35" xfId="0" applyNumberFormat="1" applyFont="1" applyFill="1" applyBorder="1" applyAlignment="1" applyProtection="1">
      <alignment horizontal="center" vertical="center"/>
    </xf>
    <xf numFmtId="0" fontId="54" fillId="25" borderId="1" xfId="0" applyFont="1" applyFill="1" applyBorder="1" applyAlignment="1">
      <alignment horizontal="center"/>
    </xf>
    <xf numFmtId="0" fontId="59" fillId="0" borderId="0" xfId="0" applyFont="1"/>
    <xf numFmtId="0" fontId="59" fillId="0" borderId="1" xfId="0" applyFont="1" applyBorder="1"/>
    <xf numFmtId="9" fontId="59" fillId="0" borderId="1" xfId="5" applyFont="1" applyBorder="1" applyAlignment="1">
      <alignment horizontal="center"/>
    </xf>
    <xf numFmtId="164" fontId="59" fillId="0" borderId="1" xfId="5" applyNumberFormat="1" applyFont="1" applyBorder="1" applyAlignment="1">
      <alignment horizontal="center"/>
    </xf>
    <xf numFmtId="0" fontId="34" fillId="2" borderId="1"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36" fillId="15" borderId="1" xfId="0" applyFont="1" applyFill="1" applyBorder="1" applyAlignment="1" applyProtection="1">
      <alignment horizontal="center" vertical="center"/>
    </xf>
    <xf numFmtId="0" fontId="36" fillId="15"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54" fillId="23" borderId="16" xfId="0" applyFont="1" applyFill="1" applyBorder="1" applyAlignment="1" applyProtection="1">
      <alignment horizontal="center" vertical="center" wrapText="1"/>
    </xf>
    <xf numFmtId="0" fontId="56" fillId="23" borderId="16" xfId="0" applyFont="1" applyFill="1" applyBorder="1" applyAlignment="1" applyProtection="1">
      <alignment horizontal="center" vertical="center" wrapText="1"/>
    </xf>
    <xf numFmtId="0" fontId="41" fillId="0" borderId="1" xfId="0" applyFont="1" applyFill="1" applyBorder="1"/>
    <xf numFmtId="0" fontId="41" fillId="26" borderId="1" xfId="0" applyFont="1" applyFill="1" applyBorder="1" applyAlignment="1">
      <alignment horizontal="justify" vertical="center"/>
    </xf>
    <xf numFmtId="0" fontId="28" fillId="6" borderId="0" xfId="0" applyFont="1" applyFill="1" applyBorder="1" applyProtection="1"/>
    <xf numFmtId="0" fontId="33" fillId="6" borderId="0" xfId="0" applyFont="1" applyFill="1" applyAlignment="1" applyProtection="1">
      <alignment horizontal="center"/>
    </xf>
    <xf numFmtId="0" fontId="33" fillId="0" borderId="1" xfId="0" applyFont="1" applyBorder="1" applyAlignment="1" applyProtection="1">
      <alignment horizontal="center" vertical="center"/>
    </xf>
    <xf numFmtId="0" fontId="33" fillId="6" borderId="0" xfId="0" applyFont="1" applyFill="1" applyAlignment="1" applyProtection="1">
      <alignment horizontal="center" vertical="center"/>
    </xf>
    <xf numFmtId="0" fontId="28" fillId="16" borderId="1" xfId="0" applyFont="1" applyFill="1" applyBorder="1" applyAlignment="1" applyProtection="1">
      <alignment horizontal="center" vertical="center" wrapText="1"/>
    </xf>
    <xf numFmtId="0" fontId="28" fillId="0" borderId="30" xfId="0" applyFont="1" applyFill="1" applyBorder="1" applyProtection="1"/>
    <xf numFmtId="0" fontId="32" fillId="6" borderId="0" xfId="0" applyFont="1" applyFill="1" applyAlignment="1" applyProtection="1">
      <alignment horizontal="center" vertical="center"/>
    </xf>
    <xf numFmtId="0" fontId="28" fillId="6" borderId="0" xfId="0" applyFont="1" applyFill="1" applyAlignment="1" applyProtection="1">
      <alignment horizontal="left" vertical="top"/>
    </xf>
    <xf numFmtId="0" fontId="28" fillId="6" borderId="0" xfId="0" applyFont="1" applyFill="1" applyAlignment="1" applyProtection="1">
      <alignment horizontal="center" vertical="center"/>
    </xf>
    <xf numFmtId="0" fontId="28" fillId="6" borderId="0" xfId="0" applyFont="1" applyFill="1" applyProtection="1"/>
    <xf numFmtId="9" fontId="1" fillId="22" borderId="1" xfId="0" applyNumberFormat="1" applyFont="1" applyFill="1" applyBorder="1" applyAlignment="1" applyProtection="1">
      <alignment horizontal="center" vertical="center" wrapText="1"/>
      <protection locked="0"/>
    </xf>
    <xf numFmtId="0" fontId="28" fillId="22" borderId="1" xfId="0" applyFont="1" applyFill="1" applyBorder="1" applyAlignment="1" applyProtection="1">
      <alignment horizontal="center" vertical="center"/>
      <protection locked="0"/>
    </xf>
    <xf numFmtId="9" fontId="28" fillId="22" borderId="1" xfId="0" applyNumberFormat="1" applyFont="1" applyFill="1" applyBorder="1" applyAlignment="1" applyProtection="1">
      <alignment horizontal="center" vertical="center"/>
      <protection locked="0"/>
    </xf>
    <xf numFmtId="9" fontId="28" fillId="0" borderId="1" xfId="0" applyNumberFormat="1" applyFont="1" applyFill="1" applyBorder="1" applyAlignment="1" applyProtection="1">
      <alignment horizontal="center" vertical="center"/>
    </xf>
    <xf numFmtId="9" fontId="28" fillId="0" borderId="1" xfId="0" applyNumberFormat="1"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0" fontId="1" fillId="0" borderId="0" xfId="0" applyFont="1" applyAlignment="1">
      <alignment wrapText="1"/>
    </xf>
    <xf numFmtId="0" fontId="27" fillId="0" borderId="1" xfId="0" applyFont="1" applyFill="1" applyBorder="1" applyAlignment="1">
      <alignment vertical="center"/>
    </xf>
    <xf numFmtId="0" fontId="0" fillId="0" borderId="1" xfId="0" applyFill="1" applyBorder="1" applyAlignment="1">
      <alignment vertical="center" wrapText="1"/>
    </xf>
    <xf numFmtId="0" fontId="1" fillId="0" borderId="0" xfId="0" quotePrefix="1" applyFont="1"/>
    <xf numFmtId="0" fontId="28" fillId="0" borderId="7" xfId="0" applyFont="1" applyBorder="1" applyAlignment="1" applyProtection="1">
      <alignment horizontal="center" vertical="center"/>
    </xf>
    <xf numFmtId="0" fontId="28" fillId="6" borderId="0" xfId="0" applyFont="1" applyFill="1" applyBorder="1" applyAlignment="1" applyProtection="1">
      <alignment horizontal="center"/>
    </xf>
    <xf numFmtId="0" fontId="28" fillId="0" borderId="1" xfId="0" applyFont="1" applyFill="1" applyBorder="1" applyAlignment="1" applyProtection="1">
      <alignment horizontal="center" vertical="center" wrapText="1"/>
      <protection locked="0"/>
    </xf>
    <xf numFmtId="0" fontId="28" fillId="0" borderId="13" xfId="0" applyFont="1" applyFill="1" applyBorder="1" applyAlignment="1" applyProtection="1">
      <alignment horizontal="center" vertical="center" wrapText="1"/>
      <protection locked="0"/>
    </xf>
    <xf numFmtId="0" fontId="28" fillId="0" borderId="20" xfId="0"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0" fontId="32" fillId="0" borderId="20" xfId="0" applyFont="1" applyFill="1" applyBorder="1" applyAlignment="1" applyProtection="1">
      <alignment horizontal="center" vertical="center" wrapText="1"/>
      <protection locked="0"/>
    </xf>
    <xf numFmtId="14" fontId="28" fillId="0" borderId="1" xfId="0" applyNumberFormat="1" applyFont="1" applyFill="1" applyBorder="1" applyAlignment="1" applyProtection="1">
      <alignment horizontal="center" vertical="center" wrapText="1"/>
      <protection locked="0"/>
    </xf>
    <xf numFmtId="14" fontId="28" fillId="0" borderId="1" xfId="0" applyNumberFormat="1" applyFont="1" applyFill="1" applyBorder="1" applyAlignment="1" applyProtection="1">
      <alignment vertical="center" wrapText="1"/>
      <protection locked="0"/>
    </xf>
    <xf numFmtId="0" fontId="32" fillId="0" borderId="1" xfId="0" applyFont="1" applyFill="1" applyBorder="1" applyAlignment="1" applyProtection="1">
      <alignment vertical="center" wrapText="1"/>
      <protection locked="0"/>
    </xf>
    <xf numFmtId="0" fontId="61" fillId="2" borderId="61" xfId="0" applyFont="1" applyFill="1" applyBorder="1" applyAlignment="1" applyProtection="1">
      <alignment horizontal="center" vertical="center" wrapText="1"/>
    </xf>
    <xf numFmtId="0" fontId="61" fillId="2" borderId="62" xfId="0" applyFont="1" applyFill="1" applyBorder="1" applyAlignment="1" applyProtection="1">
      <alignment horizontal="center" vertical="center" wrapText="1"/>
    </xf>
    <xf numFmtId="0" fontId="30" fillId="2" borderId="61" xfId="0" applyFont="1" applyFill="1" applyBorder="1" applyAlignment="1" applyProtection="1">
      <alignment horizontal="center" vertical="center" wrapText="1"/>
    </xf>
    <xf numFmtId="0" fontId="62" fillId="2" borderId="61" xfId="0" applyFont="1" applyFill="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61" fillId="2" borderId="61" xfId="0" applyFont="1" applyFill="1" applyBorder="1" applyAlignment="1" applyProtection="1">
      <alignment horizontal="center" vertical="center" wrapText="1"/>
    </xf>
    <xf numFmtId="0" fontId="18" fillId="6" borderId="52" xfId="0" applyFont="1" applyFill="1" applyBorder="1" applyAlignment="1" applyProtection="1">
      <alignment horizontal="center" vertical="center"/>
    </xf>
    <xf numFmtId="0" fontId="19" fillId="6" borderId="51" xfId="0" applyFont="1" applyFill="1" applyBorder="1" applyAlignment="1" applyProtection="1">
      <alignment horizontal="center" vertical="center"/>
    </xf>
    <xf numFmtId="0" fontId="19" fillId="6" borderId="53" xfId="0" applyFont="1" applyFill="1" applyBorder="1" applyAlignment="1" applyProtection="1">
      <alignment horizontal="center" vertical="center"/>
    </xf>
    <xf numFmtId="0" fontId="18" fillId="6" borderId="51" xfId="0" applyFont="1" applyFill="1" applyBorder="1" applyAlignment="1" applyProtection="1">
      <alignment horizontal="center" vertical="center"/>
    </xf>
    <xf numFmtId="0" fontId="18" fillId="6" borderId="53" xfId="0" applyFont="1" applyFill="1" applyBorder="1" applyAlignment="1" applyProtection="1">
      <alignment horizontal="center" vertical="center"/>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32" xfId="0" applyFont="1" applyBorder="1" applyAlignment="1" applyProtection="1">
      <alignment horizontal="center" vertical="center"/>
    </xf>
    <xf numFmtId="0" fontId="60" fillId="2" borderId="61" xfId="0" applyFont="1" applyFill="1" applyBorder="1" applyAlignment="1" applyProtection="1">
      <alignment horizontal="center" vertical="center"/>
    </xf>
    <xf numFmtId="0" fontId="28" fillId="0" borderId="9" xfId="0" applyFont="1" applyBorder="1" applyAlignment="1" applyProtection="1">
      <alignment horizontal="center" vertical="center"/>
    </xf>
    <xf numFmtId="0" fontId="28" fillId="0" borderId="10" xfId="0" applyFont="1" applyBorder="1" applyAlignment="1" applyProtection="1">
      <alignment horizontal="center" vertical="center"/>
    </xf>
    <xf numFmtId="0" fontId="28" fillId="0" borderId="48" xfId="0" applyFont="1" applyBorder="1" applyAlignment="1" applyProtection="1">
      <alignment horizontal="center" vertical="center"/>
    </xf>
    <xf numFmtId="0" fontId="34" fillId="2" borderId="1" xfId="0" applyFont="1" applyFill="1" applyBorder="1" applyAlignment="1" applyProtection="1">
      <alignment horizontal="center" vertical="center" wrapText="1"/>
    </xf>
    <xf numFmtId="0" fontId="28" fillId="0" borderId="7" xfId="0" applyFont="1" applyBorder="1" applyAlignment="1" applyProtection="1">
      <alignment horizontal="center" vertical="center"/>
    </xf>
    <xf numFmtId="0" fontId="28" fillId="0" borderId="0" xfId="0" applyFont="1" applyBorder="1" applyAlignment="1" applyProtection="1">
      <alignment horizontal="center" vertical="center"/>
    </xf>
    <xf numFmtId="0" fontId="36" fillId="15" borderId="1" xfId="0" applyFont="1" applyFill="1" applyBorder="1" applyAlignment="1" applyProtection="1">
      <alignment horizontal="center" vertical="center"/>
    </xf>
    <xf numFmtId="0" fontId="36" fillId="15" borderId="1" xfId="0" applyFont="1" applyFill="1" applyBorder="1" applyAlignment="1" applyProtection="1">
      <alignment horizontal="center" vertical="center" wrapText="1"/>
    </xf>
    <xf numFmtId="0" fontId="37" fillId="2" borderId="1" xfId="0" applyFont="1" applyFill="1" applyBorder="1" applyAlignment="1" applyProtection="1">
      <alignment horizontal="center" vertical="center"/>
    </xf>
    <xf numFmtId="0" fontId="17" fillId="2" borderId="1" xfId="0" applyFont="1" applyFill="1" applyBorder="1" applyAlignment="1" applyProtection="1">
      <alignment horizontal="center" vertical="center" wrapText="1"/>
    </xf>
    <xf numFmtId="0" fontId="54" fillId="0" borderId="0" xfId="0" applyFont="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48" fillId="6" borderId="0" xfId="0" applyFont="1" applyFill="1" applyBorder="1" applyAlignment="1">
      <alignment horizontal="justify" vertical="center" wrapText="1"/>
    </xf>
    <xf numFmtId="0" fontId="48" fillId="6" borderId="0" xfId="0" applyFont="1" applyFill="1" applyAlignment="1">
      <alignment horizontal="left" vertical="center" wrapText="1"/>
    </xf>
    <xf numFmtId="0" fontId="48" fillId="6" borderId="16" xfId="0" applyFont="1" applyFill="1" applyBorder="1" applyAlignment="1">
      <alignment horizontal="center" vertical="center" wrapText="1"/>
    </xf>
    <xf numFmtId="0" fontId="48" fillId="6" borderId="42" xfId="0" applyFont="1" applyFill="1" applyBorder="1" applyAlignment="1">
      <alignment horizontal="center" vertical="center" wrapText="1"/>
    </xf>
    <xf numFmtId="0" fontId="48" fillId="6" borderId="1" xfId="0" applyFont="1" applyFill="1" applyBorder="1" applyAlignment="1">
      <alignment horizontal="center" vertical="center" wrapText="1"/>
    </xf>
    <xf numFmtId="0" fontId="0" fillId="6" borderId="16" xfId="0" applyFill="1" applyBorder="1" applyAlignment="1">
      <alignment horizontal="center"/>
    </xf>
    <xf numFmtId="0" fontId="0" fillId="6" borderId="42" xfId="0" applyFill="1" applyBorder="1" applyAlignment="1">
      <alignment horizontal="center"/>
    </xf>
    <xf numFmtId="0" fontId="47" fillId="6" borderId="1" xfId="0" applyFont="1" applyFill="1" applyBorder="1" applyAlignment="1">
      <alignment horizontal="center" vertical="center" wrapText="1"/>
    </xf>
    <xf numFmtId="0" fontId="48" fillId="6" borderId="0" xfId="0" applyFont="1" applyFill="1" applyAlignment="1">
      <alignment horizontal="left" vertical="top" wrapText="1"/>
    </xf>
    <xf numFmtId="0" fontId="53" fillId="6" borderId="0" xfId="0" applyFont="1" applyFill="1" applyBorder="1" applyAlignment="1">
      <alignment horizontal="center" vertical="center" wrapText="1"/>
    </xf>
    <xf numFmtId="0" fontId="53" fillId="6" borderId="43" xfId="0" applyFont="1" applyFill="1" applyBorder="1" applyAlignment="1">
      <alignment horizontal="center" vertical="center" wrapText="1"/>
    </xf>
    <xf numFmtId="0" fontId="53" fillId="6" borderId="59" xfId="0" applyFont="1" applyFill="1" applyBorder="1" applyAlignment="1">
      <alignment horizontal="center" vertical="center" wrapText="1"/>
    </xf>
    <xf numFmtId="0" fontId="53" fillId="6" borderId="33" xfId="0" applyFont="1" applyFill="1" applyBorder="1" applyAlignment="1">
      <alignment horizontal="center" vertical="center" wrapText="1"/>
    </xf>
    <xf numFmtId="0" fontId="47" fillId="6" borderId="0" xfId="0" applyFont="1" applyFill="1" applyAlignment="1">
      <alignment horizontal="center" vertical="center"/>
    </xf>
    <xf numFmtId="0" fontId="58" fillId="0" borderId="0" xfId="0" applyFont="1" applyFill="1" applyAlignment="1">
      <alignment horizontal="center" vertical="center" wrapText="1"/>
    </xf>
    <xf numFmtId="0" fontId="58" fillId="0" borderId="0" xfId="0" applyFont="1" applyFill="1" applyAlignment="1">
      <alignment horizontal="center" vertical="center"/>
    </xf>
    <xf numFmtId="0" fontId="58" fillId="0" borderId="10" xfId="0" applyFont="1" applyFill="1" applyBorder="1" applyAlignment="1">
      <alignment horizontal="center" vertical="center"/>
    </xf>
    <xf numFmtId="0" fontId="54" fillId="23" borderId="29" xfId="0" applyFont="1" applyFill="1" applyBorder="1" applyAlignment="1" applyProtection="1">
      <alignment horizontal="center" vertical="center"/>
    </xf>
    <xf numFmtId="0" fontId="54" fillId="23" borderId="13" xfId="0" applyFont="1" applyFill="1" applyBorder="1" applyAlignment="1" applyProtection="1">
      <alignment horizontal="center" vertical="center"/>
    </xf>
    <xf numFmtId="0" fontId="54" fillId="23" borderId="13" xfId="0" applyFont="1" applyFill="1" applyBorder="1" applyAlignment="1" applyProtection="1">
      <alignment horizontal="center" vertical="center" wrapText="1"/>
    </xf>
    <xf numFmtId="0" fontId="54" fillId="23" borderId="14" xfId="0" applyFont="1" applyFill="1" applyBorder="1" applyAlignment="1" applyProtection="1">
      <alignment horizontal="center" vertical="center" wrapText="1"/>
    </xf>
    <xf numFmtId="0" fontId="54" fillId="23" borderId="17" xfId="0" applyFont="1" applyFill="1" applyBorder="1" applyAlignment="1" applyProtection="1">
      <alignment horizontal="center" vertical="center" wrapText="1"/>
    </xf>
    <xf numFmtId="0" fontId="5" fillId="3" borderId="25" xfId="0" applyFont="1" applyFill="1" applyBorder="1" applyAlignment="1" applyProtection="1">
      <alignment horizontal="center" vertical="top" wrapText="1"/>
    </xf>
    <xf numFmtId="0" fontId="5" fillId="3" borderId="42" xfId="0" applyFont="1" applyFill="1" applyBorder="1" applyAlignment="1" applyProtection="1">
      <alignment horizontal="center" vertical="top" wrapText="1"/>
    </xf>
    <xf numFmtId="0" fontId="5" fillId="3" borderId="46" xfId="0" applyFont="1" applyFill="1" applyBorder="1" applyAlignment="1" applyProtection="1">
      <alignment horizontal="center" vertical="top" wrapText="1"/>
    </xf>
    <xf numFmtId="0" fontId="0" fillId="3" borderId="13"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2" fillId="3" borderId="46" xfId="0" applyFont="1"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42" xfId="0" applyFill="1" applyBorder="1" applyAlignment="1" applyProtection="1">
      <alignment horizontal="center" vertical="center" wrapText="1"/>
    </xf>
    <xf numFmtId="0" fontId="0" fillId="3" borderId="46" xfId="0" applyFill="1" applyBorder="1" applyAlignment="1" applyProtection="1">
      <alignment horizontal="center" vertical="center" wrapText="1"/>
    </xf>
    <xf numFmtId="0" fontId="5" fillId="0" borderId="35" xfId="0" applyFont="1" applyBorder="1" applyAlignment="1" applyProtection="1">
      <alignment horizontal="left" vertical="center"/>
    </xf>
    <xf numFmtId="0" fontId="5" fillId="0" borderId="30" xfId="0" applyFont="1" applyBorder="1" applyAlignment="1" applyProtection="1">
      <alignment horizontal="left" vertical="center"/>
    </xf>
    <xf numFmtId="0" fontId="5" fillId="3" borderId="13" xfId="0" applyFont="1" applyFill="1" applyBorder="1" applyAlignment="1" applyProtection="1">
      <alignment horizontal="center" vertical="top" wrapText="1"/>
    </xf>
    <xf numFmtId="0" fontId="5" fillId="3" borderId="1" xfId="0" applyFont="1" applyFill="1" applyBorder="1" applyAlignment="1" applyProtection="1">
      <alignment horizontal="center" vertical="top" wrapText="1"/>
    </xf>
    <xf numFmtId="0" fontId="5" fillId="3" borderId="3" xfId="0" applyFont="1" applyFill="1" applyBorder="1" applyAlignment="1" applyProtection="1">
      <alignment horizontal="center" vertical="top" wrapText="1"/>
    </xf>
    <xf numFmtId="10" fontId="0" fillId="0" borderId="17" xfId="5" applyNumberFormat="1" applyFont="1" applyFill="1" applyBorder="1" applyAlignment="1" applyProtection="1">
      <alignment horizontal="center" vertical="center"/>
    </xf>
    <xf numFmtId="10" fontId="0" fillId="0" borderId="40" xfId="5" applyNumberFormat="1" applyFont="1" applyFill="1" applyBorder="1" applyAlignment="1" applyProtection="1">
      <alignment horizontal="center" vertical="center"/>
    </xf>
    <xf numFmtId="10" fontId="0" fillId="0" borderId="26" xfId="5" applyNumberFormat="1" applyFont="1" applyFill="1" applyBorder="1" applyAlignment="1" applyProtection="1">
      <alignment horizontal="center" vertical="center"/>
    </xf>
    <xf numFmtId="0" fontId="0" fillId="3" borderId="16" xfId="0" applyFill="1" applyBorder="1" applyAlignment="1" applyProtection="1">
      <alignment horizontal="center" vertical="center" wrapText="1"/>
    </xf>
    <xf numFmtId="0" fontId="3" fillId="6" borderId="13" xfId="0" applyFont="1" applyFill="1" applyBorder="1" applyAlignment="1" applyProtection="1">
      <alignment horizontal="left" vertical="top" wrapText="1"/>
      <protection locked="0"/>
    </xf>
    <xf numFmtId="0" fontId="0" fillId="6" borderId="14" xfId="0" applyFill="1" applyBorder="1" applyAlignment="1" applyProtection="1">
      <alignment horizontal="left" vertical="top" wrapText="1"/>
      <protection locked="0"/>
    </xf>
    <xf numFmtId="0" fontId="3" fillId="6" borderId="25" xfId="0" applyFont="1" applyFill="1" applyBorder="1" applyAlignment="1" applyProtection="1">
      <alignment horizontal="left" vertical="top" wrapText="1"/>
      <protection locked="0"/>
    </xf>
    <xf numFmtId="0" fontId="0" fillId="6" borderId="38" xfId="0" applyFill="1" applyBorder="1" applyAlignment="1" applyProtection="1">
      <alignment horizontal="left" vertical="top" wrapText="1"/>
      <protection locked="0"/>
    </xf>
    <xf numFmtId="10" fontId="0" fillId="0" borderId="14" xfId="5" applyNumberFormat="1" applyFont="1" applyFill="1" applyBorder="1" applyAlignment="1" applyProtection="1">
      <alignment horizontal="center" vertical="center"/>
    </xf>
    <xf numFmtId="10" fontId="0" fillId="0" borderId="36" xfId="5" applyNumberFormat="1" applyFont="1" applyFill="1" applyBorder="1" applyAlignment="1" applyProtection="1">
      <alignment horizontal="center" vertical="center"/>
    </xf>
    <xf numFmtId="10" fontId="0" fillId="0" borderId="37" xfId="5" applyNumberFormat="1" applyFont="1" applyFill="1" applyBorder="1" applyAlignment="1" applyProtection="1">
      <alignment horizontal="center" vertical="center"/>
    </xf>
    <xf numFmtId="10" fontId="5" fillId="0" borderId="38" xfId="5" applyNumberFormat="1" applyFont="1" applyFill="1" applyBorder="1" applyAlignment="1" applyProtection="1">
      <alignment horizontal="center" vertical="center"/>
    </xf>
    <xf numFmtId="10" fontId="5" fillId="0" borderId="40" xfId="5" applyNumberFormat="1" applyFont="1" applyFill="1" applyBorder="1" applyAlignment="1" applyProtection="1">
      <alignment horizontal="center" vertical="center"/>
    </xf>
    <xf numFmtId="10" fontId="0" fillId="0" borderId="39" xfId="5" applyNumberFormat="1" applyFont="1" applyFill="1" applyBorder="1" applyAlignment="1" applyProtection="1">
      <alignment horizontal="center" vertical="center"/>
    </xf>
    <xf numFmtId="165" fontId="0" fillId="0" borderId="13" xfId="5" applyNumberFormat="1" applyFont="1" applyBorder="1" applyAlignment="1" applyProtection="1">
      <alignment horizontal="center" vertical="center"/>
    </xf>
    <xf numFmtId="165" fontId="0" fillId="0" borderId="1" xfId="5" applyNumberFormat="1" applyFont="1" applyBorder="1" applyAlignment="1" applyProtection="1">
      <alignment horizontal="center" vertical="center"/>
    </xf>
    <xf numFmtId="165" fontId="0" fillId="0" borderId="16" xfId="5" applyNumberFormat="1" applyFont="1" applyBorder="1" applyAlignment="1" applyProtection="1">
      <alignment horizontal="center" vertical="center"/>
    </xf>
    <xf numFmtId="165" fontId="0" fillId="0" borderId="3" xfId="5" applyNumberFormat="1" applyFont="1" applyBorder="1" applyAlignment="1" applyProtection="1">
      <alignment horizontal="center" vertical="center"/>
    </xf>
    <xf numFmtId="0" fontId="29" fillId="5" borderId="18" xfId="0" applyFont="1" applyFill="1" applyBorder="1" applyAlignment="1" applyProtection="1">
      <alignment horizontal="center" vertical="center"/>
    </xf>
    <xf numFmtId="0" fontId="29" fillId="5" borderId="13" xfId="0" applyFont="1" applyFill="1" applyBorder="1" applyAlignment="1" applyProtection="1">
      <alignment horizontal="center" vertical="center"/>
    </xf>
    <xf numFmtId="10" fontId="0" fillId="0" borderId="38" xfId="5" applyNumberFormat="1" applyFont="1" applyFill="1" applyBorder="1" applyAlignment="1" applyProtection="1">
      <alignment horizontal="center" vertical="center"/>
    </xf>
    <xf numFmtId="165" fontId="0" fillId="0" borderId="42" xfId="5" applyNumberFormat="1" applyFont="1" applyBorder="1" applyAlignment="1" applyProtection="1">
      <alignment horizontal="center" vertical="center"/>
    </xf>
    <xf numFmtId="0" fontId="3" fillId="6" borderId="16" xfId="0" applyFont="1" applyFill="1" applyBorder="1" applyAlignment="1" applyProtection="1">
      <alignment horizontal="center" vertical="top" wrapText="1"/>
      <protection locked="0"/>
    </xf>
    <xf numFmtId="0" fontId="3" fillId="6" borderId="17" xfId="0" applyFont="1" applyFill="1" applyBorder="1" applyAlignment="1" applyProtection="1">
      <alignment horizontal="center" vertical="top" wrapText="1"/>
      <protection locked="0"/>
    </xf>
    <xf numFmtId="0" fontId="5" fillId="3" borderId="16" xfId="0" applyFont="1" applyFill="1" applyBorder="1" applyAlignment="1" applyProtection="1">
      <alignment horizontal="center" vertical="top" wrapText="1"/>
    </xf>
    <xf numFmtId="10" fontId="8" fillId="3" borderId="52" xfId="0" applyNumberFormat="1" applyFont="1" applyFill="1" applyBorder="1" applyAlignment="1" applyProtection="1">
      <alignment horizontal="center" vertical="center"/>
    </xf>
    <xf numFmtId="10" fontId="8" fillId="3" borderId="53" xfId="0" applyNumberFormat="1" applyFont="1" applyFill="1" applyBorder="1" applyAlignment="1" applyProtection="1">
      <alignment horizontal="center" vertical="center"/>
    </xf>
    <xf numFmtId="0" fontId="3" fillId="13" borderId="2" xfId="0" applyFont="1" applyFill="1" applyBorder="1" applyAlignment="1" applyProtection="1">
      <alignment horizontal="center" vertical="center"/>
    </xf>
    <xf numFmtId="0" fontId="5" fillId="13" borderId="35" xfId="0" applyFont="1" applyFill="1" applyBorder="1" applyAlignment="1" applyProtection="1">
      <alignment horizontal="center" vertical="center"/>
    </xf>
    <xf numFmtId="0" fontId="5" fillId="13" borderId="30" xfId="0" applyFont="1" applyFill="1" applyBorder="1" applyAlignment="1" applyProtection="1">
      <alignment horizontal="center" vertical="center"/>
    </xf>
    <xf numFmtId="0" fontId="10" fillId="2" borderId="55"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xf>
    <xf numFmtId="0" fontId="10" fillId="2" borderId="54"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8" fillId="12" borderId="2" xfId="0" applyNumberFormat="1" applyFont="1" applyFill="1" applyBorder="1" applyAlignment="1" applyProtection="1">
      <alignment horizontal="center" vertical="center"/>
    </xf>
    <xf numFmtId="0" fontId="5" fillId="13" borderId="56" xfId="0" applyFont="1" applyFill="1" applyBorder="1" applyAlignment="1" applyProtection="1">
      <alignment horizontal="center" vertical="center"/>
    </xf>
    <xf numFmtId="0" fontId="5" fillId="13" borderId="31" xfId="0" applyFont="1" applyFill="1" applyBorder="1" applyAlignment="1" applyProtection="1">
      <alignment horizontal="center" vertical="center"/>
    </xf>
    <xf numFmtId="0" fontId="3" fillId="12" borderId="47" xfId="0" applyFont="1" applyFill="1" applyBorder="1" applyAlignment="1" applyProtection="1">
      <alignment horizontal="center" vertical="center"/>
    </xf>
    <xf numFmtId="0" fontId="3" fillId="12" borderId="2" xfId="0" applyFont="1" applyFill="1" applyBorder="1" applyAlignment="1" applyProtection="1">
      <alignment horizontal="center" vertical="center"/>
    </xf>
    <xf numFmtId="0" fontId="3" fillId="6" borderId="1" xfId="0" applyFont="1" applyFill="1" applyBorder="1" applyAlignment="1" applyProtection="1">
      <alignment horizontal="center" vertical="top" wrapText="1"/>
      <protection locked="0"/>
    </xf>
    <xf numFmtId="0" fontId="3" fillId="6" borderId="36" xfId="0" applyFont="1" applyFill="1" applyBorder="1" applyAlignment="1" applyProtection="1">
      <alignment horizontal="center" vertical="top" wrapText="1"/>
      <protection locked="0"/>
    </xf>
    <xf numFmtId="165" fontId="0" fillId="0" borderId="2" xfId="5" applyNumberFormat="1" applyFont="1" applyBorder="1" applyAlignment="1" applyProtection="1">
      <alignment horizontal="center" vertical="center"/>
    </xf>
    <xf numFmtId="0" fontId="2" fillId="3" borderId="13"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3" fillId="6" borderId="1" xfId="0" applyFont="1" applyFill="1" applyBorder="1" applyAlignment="1" applyProtection="1">
      <alignment horizontal="left" vertical="top" wrapText="1"/>
      <protection locked="0"/>
    </xf>
    <xf numFmtId="0" fontId="0" fillId="6" borderId="36" xfId="0" applyFill="1" applyBorder="1" applyAlignment="1" applyProtection="1">
      <alignment horizontal="left" vertical="top" wrapText="1"/>
      <protection locked="0"/>
    </xf>
    <xf numFmtId="0" fontId="3" fillId="6" borderId="3" xfId="0" applyFont="1" applyFill="1" applyBorder="1" applyAlignment="1" applyProtection="1">
      <alignment horizontal="left" vertical="top" wrapText="1"/>
      <protection locked="0"/>
    </xf>
    <xf numFmtId="0" fontId="0" fillId="6" borderId="37" xfId="0" applyFill="1" applyBorder="1" applyAlignment="1" applyProtection="1">
      <alignment horizontal="left" vertical="top" wrapText="1"/>
      <protection locked="0"/>
    </xf>
    <xf numFmtId="0" fontId="0" fillId="3" borderId="18" xfId="0" applyFill="1" applyBorder="1" applyAlignment="1" applyProtection="1">
      <alignment horizontal="center" vertical="center" wrapText="1"/>
    </xf>
    <xf numFmtId="0" fontId="0" fillId="3" borderId="20" xfId="0"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43" xfId="0" applyFont="1" applyFill="1" applyBorder="1" applyAlignment="1" applyProtection="1">
      <alignment horizontal="center" vertical="center" wrapText="1"/>
    </xf>
    <xf numFmtId="0" fontId="10" fillId="2" borderId="42"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3" fillId="6" borderId="2" xfId="0" applyFont="1" applyFill="1" applyBorder="1" applyAlignment="1" applyProtection="1">
      <alignment horizontal="left" vertical="top" wrapText="1"/>
      <protection locked="0"/>
    </xf>
    <xf numFmtId="0" fontId="0" fillId="6" borderId="26" xfId="0" applyFill="1" applyBorder="1" applyAlignment="1" applyProtection="1">
      <alignment horizontal="left" vertical="top" wrapText="1"/>
      <protection locked="0"/>
    </xf>
    <xf numFmtId="0" fontId="0" fillId="0" borderId="34" xfId="0" applyBorder="1" applyAlignment="1" applyProtection="1">
      <alignment horizontal="left" vertical="center"/>
    </xf>
    <xf numFmtId="0" fontId="0" fillId="0" borderId="56" xfId="0" applyBorder="1" applyAlignment="1" applyProtection="1">
      <alignment horizontal="left"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12" xfId="0" applyBorder="1" applyAlignment="1" applyProtection="1">
      <alignment horizontal="center" vertical="center"/>
    </xf>
    <xf numFmtId="0" fontId="10" fillId="2" borderId="13" xfId="0" applyFont="1" applyFill="1" applyBorder="1" applyAlignment="1" applyProtection="1">
      <alignment horizontal="center" vertical="center" wrapText="1"/>
    </xf>
    <xf numFmtId="167" fontId="0" fillId="0" borderId="56" xfId="0" applyNumberFormat="1" applyFill="1" applyBorder="1" applyAlignment="1" applyProtection="1">
      <alignment horizontal="center" vertical="center"/>
    </xf>
    <xf numFmtId="0" fontId="5" fillId="11" borderId="19" xfId="0" applyFont="1" applyFill="1" applyBorder="1" applyAlignment="1" applyProtection="1">
      <alignment horizontal="center" vertical="center"/>
    </xf>
    <xf numFmtId="0" fontId="5" fillId="11" borderId="3" xfId="0" applyFont="1" applyFill="1" applyBorder="1" applyAlignment="1" applyProtection="1">
      <alignment horizontal="center" vertical="center"/>
    </xf>
    <xf numFmtId="0" fontId="8" fillId="0" borderId="5" xfId="0" applyFont="1" applyBorder="1" applyAlignment="1" applyProtection="1">
      <alignment horizontal="center" vertical="center"/>
    </xf>
    <xf numFmtId="0" fontId="8" fillId="0" borderId="0" xfId="0" applyFont="1" applyAlignment="1" applyProtection="1">
      <alignment horizontal="center" vertical="center"/>
    </xf>
    <xf numFmtId="0" fontId="3" fillId="0" borderId="52" xfId="0" applyFont="1" applyBorder="1" applyAlignment="1" applyProtection="1">
      <alignment horizontal="right" vertical="center" wrapText="1"/>
    </xf>
    <xf numFmtId="0" fontId="3" fillId="0" borderId="51" xfId="0" applyFont="1" applyBorder="1" applyAlignment="1" applyProtection="1">
      <alignment horizontal="right" vertical="center" wrapText="1"/>
    </xf>
    <xf numFmtId="0" fontId="3" fillId="0" borderId="53" xfId="0" applyFont="1" applyBorder="1" applyAlignment="1" applyProtection="1">
      <alignment horizontal="right" vertical="center" wrapText="1"/>
    </xf>
    <xf numFmtId="0" fontId="0" fillId="0" borderId="35" xfId="0" applyBorder="1" applyAlignment="1" applyProtection="1">
      <alignment horizontal="left" vertical="center"/>
    </xf>
    <xf numFmtId="0" fontId="0" fillId="0" borderId="57" xfId="0" applyBorder="1" applyAlignment="1" applyProtection="1">
      <alignment horizontal="left" vertical="center"/>
    </xf>
    <xf numFmtId="166" fontId="0" fillId="0" borderId="57" xfId="0" applyNumberFormat="1" applyFill="1" applyBorder="1" applyAlignment="1" applyProtection="1">
      <alignment horizontal="center" vertical="center"/>
    </xf>
    <xf numFmtId="0" fontId="3" fillId="0" borderId="58" xfId="0" applyFont="1" applyBorder="1" applyAlignment="1" applyProtection="1">
      <alignment horizontal="center" vertical="center"/>
    </xf>
    <xf numFmtId="0" fontId="3" fillId="0" borderId="59" xfId="0" applyFont="1" applyBorder="1" applyAlignment="1" applyProtection="1">
      <alignment horizontal="center" vertical="center"/>
    </xf>
    <xf numFmtId="0" fontId="8" fillId="11" borderId="1" xfId="0" applyFont="1" applyFill="1" applyBorder="1" applyAlignment="1" applyProtection="1">
      <alignment horizontal="center" vertical="center"/>
    </xf>
    <xf numFmtId="0" fontId="3" fillId="11" borderId="20" xfId="0" applyFont="1" applyFill="1" applyBorder="1" applyAlignment="1" applyProtection="1">
      <alignment horizontal="center" vertical="center"/>
    </xf>
    <xf numFmtId="0" fontId="3" fillId="11" borderId="1" xfId="0" applyFont="1" applyFill="1" applyBorder="1" applyAlignment="1" applyProtection="1">
      <alignment horizontal="center" vertical="center"/>
    </xf>
    <xf numFmtId="0" fontId="0" fillId="0" borderId="57" xfId="0" applyBorder="1" applyAlignment="1" applyProtection="1">
      <alignment horizontal="center" vertical="center"/>
    </xf>
    <xf numFmtId="0" fontId="5" fillId="12" borderId="20" xfId="0" applyFont="1" applyFill="1" applyBorder="1" applyAlignment="1" applyProtection="1">
      <alignment horizontal="center" vertical="center"/>
    </xf>
    <xf numFmtId="0" fontId="5" fillId="12" borderId="1"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0" fillId="0" borderId="57" xfId="0" applyFill="1" applyBorder="1" applyAlignment="1" applyProtection="1">
      <alignment horizontal="center" vertical="center"/>
    </xf>
    <xf numFmtId="0" fontId="64" fillId="0" borderId="1" xfId="7" applyFill="1" applyBorder="1" applyAlignment="1" applyProtection="1">
      <alignment horizontal="center" vertical="center" wrapText="1"/>
      <protection locked="0"/>
    </xf>
    <xf numFmtId="0" fontId="28" fillId="0" borderId="25"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64" fillId="0" borderId="1" xfId="7" applyBorder="1" applyAlignment="1">
      <alignment vertical="center"/>
    </xf>
    <xf numFmtId="0" fontId="64" fillId="0" borderId="1" xfId="7" applyBorder="1" applyAlignment="1">
      <alignment horizontal="center" vertical="center"/>
    </xf>
    <xf numFmtId="0" fontId="64" fillId="0" borderId="1" xfId="7" applyBorder="1" applyAlignment="1">
      <alignment horizontal="center" vertical="center" wrapText="1"/>
    </xf>
    <xf numFmtId="0" fontId="28" fillId="0" borderId="42" xfId="0" applyFont="1" applyFill="1" applyBorder="1" applyAlignment="1" applyProtection="1">
      <alignment horizontal="center" vertical="center" wrapText="1"/>
      <protection locked="0"/>
    </xf>
    <xf numFmtId="0" fontId="64" fillId="0" borderId="1" xfId="7" applyFill="1" applyBorder="1" applyAlignment="1" applyProtection="1">
      <alignment vertical="center" wrapText="1"/>
      <protection locked="0"/>
    </xf>
    <xf numFmtId="0" fontId="28" fillId="0" borderId="16" xfId="0"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vertical="center" wrapText="1"/>
      <protection locked="0"/>
    </xf>
    <xf numFmtId="0" fontId="28" fillId="0" borderId="41" xfId="0" applyFont="1" applyFill="1" applyBorder="1" applyAlignment="1" applyProtection="1">
      <alignment horizontal="center" vertical="center" wrapText="1"/>
      <protection locked="0"/>
    </xf>
    <xf numFmtId="0" fontId="28" fillId="0" borderId="47" xfId="0" applyFont="1" applyFill="1" applyBorder="1" applyAlignment="1" applyProtection="1">
      <alignment horizontal="center" vertical="center" wrapText="1"/>
      <protection locked="0"/>
    </xf>
    <xf numFmtId="0" fontId="28" fillId="0" borderId="15" xfId="0" applyFont="1" applyFill="1" applyBorder="1" applyAlignment="1" applyProtection="1">
      <alignment horizontal="center" vertical="center" wrapText="1"/>
      <protection locked="0"/>
    </xf>
    <xf numFmtId="0" fontId="28" fillId="0" borderId="25" xfId="0" applyFont="1" applyFill="1" applyBorder="1" applyAlignment="1" applyProtection="1">
      <alignment wrapText="1"/>
      <protection locked="0"/>
    </xf>
    <xf numFmtId="0" fontId="28" fillId="0" borderId="0" xfId="0" applyFont="1" applyFill="1" applyBorder="1" applyAlignment="1" applyProtection="1">
      <alignment vertical="center" wrapText="1"/>
      <protection locked="0"/>
    </xf>
    <xf numFmtId="14" fontId="28" fillId="0" borderId="16" xfId="0" applyNumberFormat="1" applyFont="1" applyFill="1" applyBorder="1" applyAlignment="1" applyProtection="1">
      <alignment horizontal="center" vertical="center" wrapText="1"/>
      <protection locked="0"/>
    </xf>
    <xf numFmtId="14" fontId="28" fillId="0" borderId="42" xfId="0" applyNumberFormat="1" applyFont="1" applyFill="1" applyBorder="1" applyAlignment="1" applyProtection="1">
      <alignment horizontal="center" vertical="center" wrapText="1"/>
      <protection locked="0"/>
    </xf>
    <xf numFmtId="14" fontId="28" fillId="0" borderId="2"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64" fillId="0" borderId="1" xfId="7" applyBorder="1" applyAlignment="1">
      <alignment vertical="center" wrapText="1"/>
    </xf>
  </cellXfs>
  <cellStyles count="8">
    <cellStyle name="Énfasis1" xfId="1" builtinId="29"/>
    <cellStyle name="Hipervínculo" xfId="7" builtinId="8"/>
    <cellStyle name="Normal" xfId="0" builtinId="0"/>
    <cellStyle name="Normal 10" xfId="2"/>
    <cellStyle name="Normal 2" xfId="3"/>
    <cellStyle name="Normal 2 2" xfId="4"/>
    <cellStyle name="Porcentaje" xfId="5" builtinId="5"/>
    <cellStyle name="Porcentaje 2" xfId="6"/>
  </cellStyles>
  <dxfs count="7">
    <dxf>
      <fill>
        <patternFill>
          <bgColor rgb="FFFF0000"/>
        </patternFill>
      </fill>
    </dxf>
    <dxf>
      <font>
        <color rgb="FF9C0006"/>
      </font>
      <fill>
        <patternFill>
          <bgColor rgb="FFFFC7CE"/>
        </patternFill>
      </fill>
    </dxf>
    <dxf>
      <font>
        <color rgb="FF9C0006"/>
      </font>
      <fill>
        <patternFill>
          <bgColor rgb="FFFFC7CE"/>
        </patternFill>
      </fill>
    </dxf>
    <dxf>
      <fill>
        <patternFill>
          <bgColor theme="6" tint="0.39994506668294322"/>
        </patternFill>
      </fill>
    </dxf>
    <dxf>
      <fill>
        <patternFill>
          <bgColor theme="5" tint="0.59996337778862885"/>
        </patternFill>
      </fill>
    </dxf>
    <dxf>
      <fill>
        <patternFill patternType="lightGrid"/>
      </fill>
      <border>
        <left style="thin">
          <color auto="1"/>
        </left>
        <right style="thin">
          <color auto="1"/>
        </right>
        <top style="thin">
          <color auto="1"/>
        </top>
        <bottom style="thin">
          <color auto="1"/>
        </bottom>
      </border>
    </dxf>
    <dxf>
      <fill>
        <patternFill patternType="lightGrid"/>
      </fill>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FFFFFF"/>
                </a:solidFill>
                <a:latin typeface="Calibri"/>
                <a:ea typeface="Calibri"/>
                <a:cs typeface="Calibri"/>
              </a:defRPr>
            </a:pPr>
            <a:r>
              <a:rPr lang="es-CO"/>
              <a:t>ESTADO DE LAS ACCIONES</a:t>
            </a:r>
          </a:p>
        </c:rich>
      </c:tx>
      <c:overlay val="0"/>
      <c:spPr>
        <a:solidFill>
          <a:schemeClr val="accent1">
            <a:lumMod val="75000"/>
          </a:schemeClr>
        </a:solidFill>
        <a:ln>
          <a:noFill/>
        </a:ln>
        <a:effectLst/>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7097216100634927E-2"/>
          <c:y val="0.17631538724063617"/>
          <c:w val="0.8171290921574943"/>
          <c:h val="0.54528032954214056"/>
        </c:manualLayout>
      </c:layout>
      <c:pie3DChart>
        <c:varyColors val="1"/>
        <c:ser>
          <c:idx val="0"/>
          <c:order val="0"/>
          <c:dPt>
            <c:idx val="0"/>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0-DDF0-4168-B5DE-2A029354055E}"/>
              </c:ext>
            </c:extLst>
          </c:dPt>
          <c:dPt>
            <c:idx val="1"/>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DDF0-4168-B5DE-2A029354055E}"/>
              </c:ext>
            </c:extLst>
          </c:dPt>
          <c:dLbls>
            <c:numFmt formatCode="0%" sourceLinked="0"/>
            <c:spPr>
              <a:noFill/>
              <a:ln w="25400">
                <a:noFill/>
              </a:ln>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en-US"/>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'1115-F02 Informe avance Plan m '!$G$105:$G$106</c:f>
              <c:strCache>
                <c:ptCount val="2"/>
                <c:pt idx="0">
                  <c:v>ACCIONES FINALIZADAS</c:v>
                </c:pt>
                <c:pt idx="1">
                  <c:v>ACCIONES  PENDIENTES</c:v>
                </c:pt>
              </c:strCache>
            </c:strRef>
          </c:cat>
          <c:val>
            <c:numRef>
              <c:f>'1115-F02 Informe avance Plan m '!$H$105:$H$106</c:f>
              <c:numCache>
                <c:formatCode>General</c:formatCode>
                <c:ptCount val="2"/>
                <c:pt idx="0">
                  <c:v>0</c:v>
                </c:pt>
                <c:pt idx="1">
                  <c:v>38</c:v>
                </c:pt>
              </c:numCache>
            </c:numRef>
          </c:val>
          <c:extLst>
            <c:ext xmlns:c16="http://schemas.microsoft.com/office/drawing/2014/chart" uri="{C3380CC4-5D6E-409C-BE32-E72D297353CC}">
              <c16:uniqueId val="{00000002-DDF0-4168-B5DE-2A029354055E}"/>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wMode val="edge"/>
          <c:hMode val="edge"/>
          <c:x val="0.11628273210034792"/>
          <c:y val="0.71515783079043893"/>
          <c:w val="0.78103237095363076"/>
          <c:h val="0.99113156849459094"/>
        </c:manualLayout>
      </c:layout>
      <c:overlay val="0"/>
      <c:spPr>
        <a:noFill/>
        <a:ln w="25400">
          <a:noFill/>
        </a:ln>
      </c:spPr>
      <c:txPr>
        <a:bodyPr/>
        <a:lstStyle/>
        <a:p>
          <a:pPr>
            <a:defRPr sz="995" b="1" i="0" u="none" strike="noStrike" baseline="0">
              <a:solidFill>
                <a:srgbClr val="333333"/>
              </a:solidFill>
              <a:latin typeface="Arial"/>
              <a:ea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95252</xdr:colOff>
      <xdr:row>0</xdr:row>
      <xdr:rowOff>13607</xdr:rowOff>
    </xdr:from>
    <xdr:to>
      <xdr:col>1</xdr:col>
      <xdr:colOff>769485</xdr:colOff>
      <xdr:row>3</xdr:row>
      <xdr:rowOff>91836</xdr:rowOff>
    </xdr:to>
    <xdr:pic>
      <xdr:nvPicPr>
        <xdr:cNvPr id="1807376" name="3 Imagen">
          <a:extLst>
            <a:ext uri="{FF2B5EF4-FFF2-40B4-BE49-F238E27FC236}">
              <a16:creationId xmlns:a16="http://schemas.microsoft.com/office/drawing/2014/main" id="{00000000-0008-0000-0100-00001094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2" y="13607"/>
          <a:ext cx="983796" cy="7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95252</xdr:colOff>
      <xdr:row>0</xdr:row>
      <xdr:rowOff>13607</xdr:rowOff>
    </xdr:from>
    <xdr:to>
      <xdr:col>1</xdr:col>
      <xdr:colOff>519953</xdr:colOff>
      <xdr:row>3</xdr:row>
      <xdr:rowOff>112060</xdr:rowOff>
    </xdr:to>
    <xdr:pic>
      <xdr:nvPicPr>
        <xdr:cNvPr id="3" name="3 Imag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2" y="13607"/>
          <a:ext cx="996201" cy="770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114300</xdr:rowOff>
    </xdr:from>
    <xdr:to>
      <xdr:col>2</xdr:col>
      <xdr:colOff>133350</xdr:colOff>
      <xdr:row>12</xdr:row>
      <xdr:rowOff>504825</xdr:rowOff>
    </xdr:to>
    <xdr:pic>
      <xdr:nvPicPr>
        <xdr:cNvPr id="1297870" name="3 Imagen">
          <a:extLst>
            <a:ext uri="{FF2B5EF4-FFF2-40B4-BE49-F238E27FC236}">
              <a16:creationId xmlns:a16="http://schemas.microsoft.com/office/drawing/2014/main" id="{00000000-0008-0000-0800-0000CECD1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0"/>
          <a:ext cx="8572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190500</xdr:colOff>
      <xdr:row>102</xdr:row>
      <xdr:rowOff>76200</xdr:rowOff>
    </xdr:from>
    <xdr:to>
      <xdr:col>15</xdr:col>
      <xdr:colOff>133350</xdr:colOff>
      <xdr:row>121</xdr:row>
      <xdr:rowOff>104775</xdr:rowOff>
    </xdr:to>
    <xdr:graphicFrame macro="">
      <xdr:nvGraphicFramePr>
        <xdr:cNvPr id="1297871" name="Gráfico 3">
          <a:extLst>
            <a:ext uri="{FF2B5EF4-FFF2-40B4-BE49-F238E27FC236}">
              <a16:creationId xmlns:a16="http://schemas.microsoft.com/office/drawing/2014/main" id="{00000000-0008-0000-0800-0000CFCD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Soportes\Plan%20de%20Mejoramiento\Oportunidades%20de%20Mejora\Actividades%20Acci&#243;n%20de%20Mejora%20No.%205\REOC" TargetMode="External"/><Relationship Id="rId13" Type="http://schemas.openxmlformats.org/officeDocument/2006/relationships/hyperlink" Target="https://www2.utp.edu.co/vicerrectoria/investigaciones/investigaciones/listar_grupos/46/Facultad%20de%20tecnolog%c3%ada/1" TargetMode="External"/><Relationship Id="rId18" Type="http://schemas.openxmlformats.org/officeDocument/2006/relationships/comments" Target="../comments1.xml"/><Relationship Id="rId3" Type="http://schemas.openxmlformats.org/officeDocument/2006/relationships/hyperlink" Target="..\Soportes\Plan%20de%20Mejoramiento\Oportunidades%20de%20Mejora\Actividades%20Acci&#243;n%20de%20Mejora%20No.%201\Semana%20de%20pruebas%20y%20adaptaci&#243;n%20a%20la%20vida%20universitaria%202021%20-%20Soc%20Reglam.pdf" TargetMode="External"/><Relationship Id="rId7" Type="http://schemas.openxmlformats.org/officeDocument/2006/relationships/hyperlink" Target="..\Soportes\Plan%20de%20Mejoramiento\Oportunidades%20de%20Mejora\Actividades%20Acci&#243;n%20de%20Mejora%20No.%204\Convenios%20y%20ponencias%20en%20los%20que%20participan%20docentes" TargetMode="External"/><Relationship Id="rId12" Type="http://schemas.openxmlformats.org/officeDocument/2006/relationships/hyperlink" Target="..\Soportes\Plan%20de%20Mejoramiento\Oportunidades%20de%20Mejora\Actividades%20Acci&#243;n%20de%20Mejora%20No.%205\Acta%20No.%2005%20Comit&#233;%20Curricular%20-%20febrero%2020%20-%20Integraci&#243;n%20Programa.pdf" TargetMode="External"/><Relationship Id="rId17" Type="http://schemas.openxmlformats.org/officeDocument/2006/relationships/vmlDrawing" Target="../drawings/vmlDrawing1.vml"/><Relationship Id="rId2" Type="http://schemas.openxmlformats.org/officeDocument/2006/relationships/hyperlink" Target="..\Soportes\Plan%20de%20Mejoramiento\Oportunidades%20de%20Mejora\Actividades%20Acci&#243;n%20de%20Mejora%20No.%201\Inducci&#243;n" TargetMode="External"/><Relationship Id="rId16" Type="http://schemas.openxmlformats.org/officeDocument/2006/relationships/drawing" Target="../drawings/drawing1.xml"/><Relationship Id="rId1" Type="http://schemas.openxmlformats.org/officeDocument/2006/relationships/hyperlink" Target="..\Soportes\Plan%20de%20Mejoramiento\Oportunidades%20de%20Mejora\Actividades%20Acci&#243;n%20de%20Mejora%20No.%201\Circuito%20Acad&#233;mcio%20-%20Socializ%20Reglamento" TargetMode="External"/><Relationship Id="rId6" Type="http://schemas.openxmlformats.org/officeDocument/2006/relationships/hyperlink" Target="..\Soportes\Plan%20de%20Mejoramiento\Oportunidades%20de%20Mejora\Actividades%20Acci&#243;n%20de%20Mejora%20No.%203\Mootivando%20a%20los%20docentes%20a%20leer%20el%20estatuto%20docente.pdf" TargetMode="External"/><Relationship Id="rId11" Type="http://schemas.openxmlformats.org/officeDocument/2006/relationships/hyperlink" Target="..\Soportes\Plan%20de%20Mejoramiento\Oportunidades%20de%20Mejora\Actividades%20Acci&#243;n%20de%20Mejora%20No.%205\Trabajo%20de%20Grado%20Industrial%20y%20Mec&#225;nica" TargetMode="External"/><Relationship Id="rId5" Type="http://schemas.openxmlformats.org/officeDocument/2006/relationships/hyperlink" Target="..\Soportes\Plan%20de%20Mejoramiento\Oportunidades%20de%20Mejora\Actividades%20Acci&#243;n%20de%20Mejora%20No.%203\Actas%20de%20CC%20Reuni&#243;n%20Profesores%20info%20General" TargetMode="External"/><Relationship Id="rId15" Type="http://schemas.openxmlformats.org/officeDocument/2006/relationships/printerSettings" Target="../printerSettings/printerSettings2.bin"/><Relationship Id="rId10" Type="http://schemas.openxmlformats.org/officeDocument/2006/relationships/hyperlink" Target="https://www2.utp.edu.co/vicerrectoria/investigaciones/investigaciones/listar_grupos/46/Facultad%20de%20tecnolog%c3%ada/2" TargetMode="External"/><Relationship Id="rId4" Type="http://schemas.openxmlformats.org/officeDocument/2006/relationships/hyperlink" Target="..\Soportes\Plan%20de%20Mejoramiento\Oportunidades%20de%20Mejora\Actividades%20Acci&#243;n%20de%20Mejora%20No.%202\Contrataci&#243;n%20docente%202021-2" TargetMode="External"/><Relationship Id="rId9" Type="http://schemas.openxmlformats.org/officeDocument/2006/relationships/hyperlink" Target="https://www2.utp.edu.co/vicerrectoria/investigaciones/investigaciones/listar_grupos/46/Facultad%20de%20tecnolog%c3%ada/1" TargetMode="External"/><Relationship Id="rId14" Type="http://schemas.openxmlformats.org/officeDocument/2006/relationships/hyperlink" Target="..\Soportes\Plan%20de%20Mejoramiento\Oportunidades%20de%20Mejora\Actividades%20Acci&#243;n%20de%20Mejora%20No.%206\Trabajo%20de%20Grado%20Industrial%20y%20Mec&#225;nica"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C24"/>
  <sheetViews>
    <sheetView workbookViewId="0">
      <selection activeCell="D34" sqref="D34"/>
    </sheetView>
  </sheetViews>
  <sheetFormatPr baseColWidth="10" defaultRowHeight="12.75" x14ac:dyDescent="0.2"/>
  <cols>
    <col min="2" max="2" width="44.140625" customWidth="1"/>
  </cols>
  <sheetData>
    <row r="6" spans="2:3" ht="14.25" x14ac:dyDescent="0.2">
      <c r="B6" s="223" t="s">
        <v>244</v>
      </c>
      <c r="C6">
        <v>1</v>
      </c>
    </row>
    <row r="7" spans="2:3" ht="14.25" x14ac:dyDescent="0.2">
      <c r="B7" s="223" t="s">
        <v>246</v>
      </c>
      <c r="C7">
        <v>2</v>
      </c>
    </row>
    <row r="8" spans="2:3" ht="14.25" x14ac:dyDescent="0.2">
      <c r="B8" s="223" t="s">
        <v>197</v>
      </c>
      <c r="C8">
        <v>3</v>
      </c>
    </row>
    <row r="9" spans="2:3" ht="14.25" x14ac:dyDescent="0.2">
      <c r="B9" s="223" t="s">
        <v>267</v>
      </c>
      <c r="C9">
        <v>4</v>
      </c>
    </row>
    <row r="10" spans="2:3" ht="14.25" x14ac:dyDescent="0.2">
      <c r="B10" s="223" t="s">
        <v>258</v>
      </c>
      <c r="C10">
        <v>5</v>
      </c>
    </row>
    <row r="11" spans="2:3" ht="14.25" x14ac:dyDescent="0.2">
      <c r="B11" s="223" t="s">
        <v>247</v>
      </c>
      <c r="C11">
        <v>6</v>
      </c>
    </row>
    <row r="12" spans="2:3" ht="14.25" x14ac:dyDescent="0.2">
      <c r="B12" s="223" t="s">
        <v>198</v>
      </c>
      <c r="C12">
        <v>7</v>
      </c>
    </row>
    <row r="13" spans="2:3" ht="14.25" x14ac:dyDescent="0.2">
      <c r="B13" s="223" t="s">
        <v>248</v>
      </c>
      <c r="C13">
        <v>8</v>
      </c>
    </row>
    <row r="14" spans="2:3" ht="14.25" x14ac:dyDescent="0.2">
      <c r="B14" s="223" t="s">
        <v>268</v>
      </c>
      <c r="C14">
        <v>9</v>
      </c>
    </row>
    <row r="15" spans="2:3" ht="14.25" x14ac:dyDescent="0.2">
      <c r="B15" s="223"/>
    </row>
    <row r="18" spans="2:2" x14ac:dyDescent="0.2">
      <c r="B18" s="246" t="s">
        <v>255</v>
      </c>
    </row>
    <row r="19" spans="2:2" x14ac:dyDescent="0.2">
      <c r="B19" s="246" t="s">
        <v>256</v>
      </c>
    </row>
    <row r="22" spans="2:2" x14ac:dyDescent="0.2">
      <c r="B22" t="s">
        <v>260</v>
      </c>
    </row>
    <row r="23" spans="2:2" x14ac:dyDescent="0.2">
      <c r="B23" t="s">
        <v>261</v>
      </c>
    </row>
    <row r="24" spans="2:2" x14ac:dyDescent="0.2">
      <c r="B24" t="s">
        <v>262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5"/>
  <sheetViews>
    <sheetView tabSelected="1" topLeftCell="A9" zoomScale="68" zoomScaleNormal="68" zoomScaleSheetLayoutView="86" workbookViewId="0">
      <pane ySplit="3" topLeftCell="A18" activePane="bottomLeft" state="frozen"/>
      <selection activeCell="A9" sqref="A9"/>
      <selection pane="bottomLeft" activeCell="J18" sqref="J18"/>
    </sheetView>
  </sheetViews>
  <sheetFormatPr baseColWidth="10" defaultColWidth="9.140625" defaultRowHeight="12" x14ac:dyDescent="0.2"/>
  <cols>
    <col min="1" max="1" width="4.7109375" style="289" customWidth="1"/>
    <col min="2" max="2" width="14.28515625" style="289" customWidth="1"/>
    <col min="3" max="3" width="26.28515625" style="289" hidden="1" customWidth="1"/>
    <col min="4" max="4" width="16.7109375" style="290" customWidth="1"/>
    <col min="5" max="5" width="14.5703125" style="291" customWidth="1"/>
    <col min="6" max="6" width="12.42578125" style="291" customWidth="1"/>
    <col min="7" max="7" width="14.85546875" style="291" customWidth="1"/>
    <col min="8" max="8" width="16.42578125" style="291" customWidth="1"/>
    <col min="9" max="9" width="13.85546875" style="291" customWidth="1"/>
    <col min="10" max="10" width="23.85546875" style="291" customWidth="1"/>
    <col min="11" max="11" width="13.140625" style="291" customWidth="1"/>
    <col min="12" max="12" width="12.42578125" style="291" customWidth="1"/>
    <col min="13" max="13" width="13.5703125" style="291" customWidth="1"/>
    <col min="14" max="14" width="2.28515625" style="291" hidden="1" customWidth="1"/>
    <col min="15" max="15" width="20.140625" style="291" customWidth="1"/>
    <col min="16" max="16" width="21.28515625" style="291" customWidth="1"/>
    <col min="17" max="17" width="15.28515625" style="291" customWidth="1"/>
    <col min="18" max="18" width="13.28515625" style="291" customWidth="1"/>
    <col min="19" max="19" width="13" style="291" customWidth="1"/>
    <col min="20" max="20" width="18" style="291" customWidth="1"/>
    <col min="21" max="21" width="29.28515625" style="291" customWidth="1"/>
    <col min="22" max="22" width="11.140625" style="292" customWidth="1"/>
    <col min="23" max="23" width="18.42578125" style="292" customWidth="1"/>
    <col min="24" max="16384" width="9.140625" style="292"/>
  </cols>
  <sheetData>
    <row r="1" spans="1:21" s="175" customFormat="1" ht="18" customHeight="1" thickBot="1" x14ac:dyDescent="0.25">
      <c r="A1" s="171"/>
      <c r="B1" s="171"/>
      <c r="C1" s="171"/>
      <c r="D1" s="319" t="s">
        <v>68</v>
      </c>
      <c r="E1" s="320"/>
      <c r="F1" s="320"/>
      <c r="G1" s="320"/>
      <c r="H1" s="320"/>
      <c r="I1" s="320"/>
      <c r="J1" s="320"/>
      <c r="K1" s="320"/>
      <c r="L1" s="320"/>
      <c r="M1" s="320"/>
      <c r="N1" s="320"/>
      <c r="O1" s="320"/>
      <c r="P1" s="321"/>
      <c r="Q1" s="172"/>
      <c r="R1" s="182"/>
      <c r="S1" s="174"/>
      <c r="T1" s="176"/>
      <c r="U1" s="176"/>
    </row>
    <row r="2" spans="1:21" s="175" customFormat="1" ht="18" customHeight="1" thickBot="1" x14ac:dyDescent="0.25">
      <c r="A2" s="178"/>
      <c r="B2" s="179"/>
      <c r="C2" s="179"/>
      <c r="D2" s="179"/>
      <c r="E2" s="179"/>
      <c r="F2" s="179"/>
      <c r="G2" s="180"/>
      <c r="H2" s="180"/>
      <c r="I2" s="180"/>
      <c r="J2" s="180"/>
      <c r="K2" s="180"/>
      <c r="L2" s="180"/>
      <c r="M2" s="180"/>
      <c r="N2" s="180"/>
      <c r="O2" s="180"/>
      <c r="P2" s="180"/>
      <c r="Q2" s="180"/>
      <c r="R2" s="182"/>
      <c r="S2" s="174"/>
      <c r="T2" s="176"/>
      <c r="U2" s="176"/>
    </row>
    <row r="3" spans="1:21" s="175" customFormat="1" ht="18" customHeight="1" thickBot="1" x14ac:dyDescent="0.25">
      <c r="A3" s="178"/>
      <c r="B3" s="178"/>
      <c r="C3" s="178"/>
      <c r="D3" s="319" t="s">
        <v>67</v>
      </c>
      <c r="E3" s="322"/>
      <c r="F3" s="322"/>
      <c r="G3" s="322"/>
      <c r="H3" s="322"/>
      <c r="I3" s="322"/>
      <c r="J3" s="322"/>
      <c r="K3" s="322"/>
      <c r="L3" s="322"/>
      <c r="M3" s="322"/>
      <c r="N3" s="322"/>
      <c r="O3" s="322"/>
      <c r="P3" s="323"/>
      <c r="Q3" s="180"/>
      <c r="R3" s="183"/>
      <c r="S3" s="174"/>
      <c r="T3" s="176"/>
      <c r="U3" s="176"/>
    </row>
    <row r="4" spans="1:21" s="175" customFormat="1" ht="18" customHeight="1" x14ac:dyDescent="0.2">
      <c r="A4" s="178"/>
      <c r="B4" s="179"/>
      <c r="C4" s="179"/>
      <c r="D4" s="179"/>
      <c r="E4" s="179"/>
      <c r="F4" s="179"/>
      <c r="G4" s="180"/>
      <c r="H4" s="180"/>
      <c r="I4" s="180"/>
      <c r="J4" s="180"/>
      <c r="K4" s="180"/>
      <c r="L4" s="180"/>
      <c r="M4" s="180"/>
      <c r="N4" s="180"/>
      <c r="O4" s="180"/>
      <c r="P4" s="180"/>
      <c r="Q4" s="180"/>
      <c r="R4" s="182"/>
      <c r="S4" s="174"/>
      <c r="T4" s="176"/>
      <c r="U4" s="176"/>
    </row>
    <row r="5" spans="1:21" s="175" customFormat="1" ht="18" customHeight="1" thickBot="1" x14ac:dyDescent="0.25">
      <c r="A5" s="178"/>
      <c r="B5" s="179"/>
      <c r="C5" s="179"/>
      <c r="D5" s="179"/>
      <c r="E5" s="179"/>
      <c r="F5" s="179"/>
      <c r="G5" s="180"/>
      <c r="H5" s="180"/>
      <c r="I5" s="180"/>
      <c r="J5" s="180"/>
      <c r="K5" s="180"/>
      <c r="L5" s="180"/>
      <c r="M5" s="180"/>
      <c r="N5" s="180"/>
      <c r="O5" s="180"/>
      <c r="P5" s="180"/>
      <c r="Q5" s="180"/>
      <c r="R5" s="182"/>
      <c r="S5" s="174"/>
      <c r="T5" s="176"/>
      <c r="U5" s="176"/>
    </row>
    <row r="6" spans="1:21" s="283" customFormat="1" x14ac:dyDescent="0.2">
      <c r="A6" s="324"/>
      <c r="B6" s="325"/>
      <c r="C6" s="325"/>
      <c r="D6" s="325"/>
      <c r="E6" s="325"/>
      <c r="F6" s="325"/>
      <c r="G6" s="325"/>
      <c r="H6" s="325"/>
      <c r="I6" s="325"/>
      <c r="J6" s="325"/>
      <c r="K6" s="325"/>
      <c r="L6" s="325"/>
      <c r="M6" s="325"/>
      <c r="N6" s="325"/>
      <c r="O6" s="325"/>
      <c r="P6" s="325"/>
      <c r="Q6" s="325"/>
      <c r="R6" s="325"/>
      <c r="S6" s="325"/>
      <c r="T6" s="326"/>
    </row>
    <row r="7" spans="1:21" s="283" customFormat="1" x14ac:dyDescent="0.2">
      <c r="A7" s="303"/>
      <c r="B7" s="258"/>
      <c r="C7" s="258"/>
      <c r="D7" s="258"/>
      <c r="E7" s="275"/>
      <c r="F7" s="275"/>
      <c r="G7" s="275"/>
      <c r="H7" s="275"/>
      <c r="I7" s="275"/>
      <c r="J7" s="275"/>
      <c r="K7" s="275"/>
      <c r="L7" s="275"/>
      <c r="M7" s="275"/>
      <c r="N7" s="275"/>
      <c r="O7" s="275"/>
      <c r="P7" s="275"/>
      <c r="Q7" s="275"/>
      <c r="R7" s="275"/>
      <c r="S7" s="275"/>
      <c r="T7" s="256"/>
      <c r="U7" s="256"/>
    </row>
    <row r="8" spans="1:21" s="283" customFormat="1" hidden="1" x14ac:dyDescent="0.2">
      <c r="A8" s="303"/>
      <c r="B8" s="257"/>
      <c r="C8" s="258"/>
      <c r="D8" s="275">
        <v>3</v>
      </c>
      <c r="E8" s="275">
        <v>5</v>
      </c>
      <c r="F8" s="275">
        <v>6</v>
      </c>
      <c r="G8" s="275">
        <v>9</v>
      </c>
      <c r="H8" s="275">
        <v>10</v>
      </c>
      <c r="I8" s="275">
        <v>11</v>
      </c>
      <c r="J8" s="275">
        <v>12</v>
      </c>
      <c r="K8" s="275">
        <v>13</v>
      </c>
      <c r="L8" s="275">
        <v>14</v>
      </c>
      <c r="M8" s="275">
        <v>15</v>
      </c>
      <c r="N8" s="275"/>
      <c r="O8" s="275">
        <v>16</v>
      </c>
      <c r="P8" s="275">
        <v>17</v>
      </c>
      <c r="Q8" s="275">
        <v>18</v>
      </c>
      <c r="R8" s="275">
        <v>21</v>
      </c>
      <c r="S8" s="275">
        <v>22</v>
      </c>
      <c r="T8" s="256">
        <v>24</v>
      </c>
      <c r="U8" s="256">
        <v>24</v>
      </c>
    </row>
    <row r="9" spans="1:21" s="283" customFormat="1" ht="12.75" thickBot="1" x14ac:dyDescent="0.25">
      <c r="A9" s="328"/>
      <c r="B9" s="329"/>
      <c r="C9" s="329"/>
      <c r="D9" s="329"/>
      <c r="E9" s="329"/>
      <c r="F9" s="329"/>
      <c r="G9" s="329"/>
      <c r="H9" s="329"/>
      <c r="I9" s="329"/>
      <c r="J9" s="329"/>
      <c r="K9" s="329"/>
      <c r="L9" s="329"/>
      <c r="M9" s="329"/>
      <c r="N9" s="329"/>
      <c r="O9" s="329"/>
      <c r="P9" s="329"/>
      <c r="Q9" s="329"/>
      <c r="R9" s="329"/>
      <c r="S9" s="329"/>
      <c r="T9" s="330"/>
    </row>
    <row r="10" spans="1:21" s="284" customFormat="1" ht="64.5" customHeight="1" thickBot="1" x14ac:dyDescent="0.35">
      <c r="A10" s="327" t="s">
        <v>194</v>
      </c>
      <c r="B10" s="327"/>
      <c r="C10" s="327"/>
      <c r="D10" s="327"/>
      <c r="E10" s="327"/>
      <c r="F10" s="327"/>
      <c r="G10" s="318" t="s">
        <v>196</v>
      </c>
      <c r="H10" s="318"/>
      <c r="I10" s="318"/>
      <c r="J10" s="318"/>
      <c r="K10" s="318"/>
      <c r="L10" s="318"/>
      <c r="M10" s="318" t="s">
        <v>76</v>
      </c>
      <c r="N10" s="318"/>
      <c r="O10" s="318"/>
      <c r="P10" s="318" t="s">
        <v>72</v>
      </c>
      <c r="Q10" s="318"/>
      <c r="R10" s="318"/>
      <c r="S10" s="318"/>
      <c r="T10" s="318" t="s">
        <v>34</v>
      </c>
      <c r="U10" s="318" t="s">
        <v>460</v>
      </c>
    </row>
    <row r="11" spans="1:21" s="286" customFormat="1" ht="48" thickBot="1" x14ac:dyDescent="0.25">
      <c r="A11" s="313" t="s">
        <v>8</v>
      </c>
      <c r="B11" s="314" t="s">
        <v>195</v>
      </c>
      <c r="C11" s="314" t="s">
        <v>257</v>
      </c>
      <c r="D11" s="314" t="s">
        <v>5</v>
      </c>
      <c r="E11" s="314" t="s">
        <v>29</v>
      </c>
      <c r="F11" s="314" t="s">
        <v>33</v>
      </c>
      <c r="G11" s="315" t="s">
        <v>40</v>
      </c>
      <c r="H11" s="313" t="s">
        <v>456</v>
      </c>
      <c r="I11" s="316" t="s">
        <v>457</v>
      </c>
      <c r="J11" s="313" t="s">
        <v>71</v>
      </c>
      <c r="K11" s="316" t="s">
        <v>458</v>
      </c>
      <c r="L11" s="316" t="s">
        <v>200</v>
      </c>
      <c r="M11" s="313" t="s">
        <v>376</v>
      </c>
      <c r="N11" s="313"/>
      <c r="O11" s="313" t="s">
        <v>75</v>
      </c>
      <c r="P11" s="313" t="s">
        <v>5</v>
      </c>
      <c r="Q11" s="313" t="s">
        <v>459</v>
      </c>
      <c r="R11" s="313" t="s">
        <v>454</v>
      </c>
      <c r="S11" s="313" t="s">
        <v>65</v>
      </c>
      <c r="T11" s="318"/>
      <c r="U11" s="318"/>
    </row>
    <row r="12" spans="1:21" s="304" customFormat="1" ht="144" customHeight="1" thickBot="1" x14ac:dyDescent="0.25">
      <c r="A12" s="476">
        <v>1</v>
      </c>
      <c r="B12" s="475" t="s">
        <v>197</v>
      </c>
      <c r="C12" s="305">
        <f>IFERROR(VLOOKUP(B12,Opciones!$B$6:$C$14,2,0),"")</f>
        <v>3</v>
      </c>
      <c r="D12" s="475" t="s">
        <v>426</v>
      </c>
      <c r="E12" s="475" t="s">
        <v>390</v>
      </c>
      <c r="F12" s="475" t="s">
        <v>391</v>
      </c>
      <c r="G12" s="468" t="s">
        <v>392</v>
      </c>
      <c r="H12" s="468" t="s">
        <v>393</v>
      </c>
      <c r="I12" s="468" t="s">
        <v>394</v>
      </c>
      <c r="J12" s="468" t="s">
        <v>435</v>
      </c>
      <c r="K12" s="468" t="s">
        <v>436</v>
      </c>
      <c r="L12" s="468" t="s">
        <v>395</v>
      </c>
      <c r="M12" s="468" t="s">
        <v>281</v>
      </c>
      <c r="N12" s="306" t="str">
        <f>IFERROR(VLOOKUP(M12,ACREDITACIÓN!$A$109:$B$140,2,0),"")</f>
        <v>FACTOR1</v>
      </c>
      <c r="O12" s="468" t="s">
        <v>293</v>
      </c>
      <c r="P12" s="468" t="s">
        <v>396</v>
      </c>
      <c r="Q12" s="468" t="s">
        <v>397</v>
      </c>
      <c r="R12" s="468" t="s">
        <v>398</v>
      </c>
      <c r="S12" s="468" t="s">
        <v>399</v>
      </c>
      <c r="T12" s="480" t="s">
        <v>472</v>
      </c>
      <c r="U12" s="467" t="s">
        <v>462</v>
      </c>
    </row>
    <row r="13" spans="1:21" s="304" customFormat="1" ht="115.5" customHeight="1" thickBot="1" x14ac:dyDescent="0.25">
      <c r="A13" s="477"/>
      <c r="B13" s="473"/>
      <c r="C13" s="305"/>
      <c r="D13" s="473"/>
      <c r="E13" s="473"/>
      <c r="F13" s="473"/>
      <c r="G13" s="473"/>
      <c r="H13" s="473"/>
      <c r="I13" s="473"/>
      <c r="J13" s="473"/>
      <c r="K13" s="473"/>
      <c r="L13" s="473"/>
      <c r="M13" s="473"/>
      <c r="N13" s="306"/>
      <c r="O13" s="473"/>
      <c r="P13" s="473"/>
      <c r="Q13" s="473"/>
      <c r="R13" s="473"/>
      <c r="S13" s="473"/>
      <c r="T13" s="308" t="s">
        <v>471</v>
      </c>
      <c r="U13" s="471" t="s">
        <v>463</v>
      </c>
    </row>
    <row r="14" spans="1:21" s="304" customFormat="1" ht="87.75" customHeight="1" thickBot="1" x14ac:dyDescent="0.25">
      <c r="A14" s="478"/>
      <c r="B14" s="469"/>
      <c r="C14" s="305"/>
      <c r="D14" s="469"/>
      <c r="E14" s="469"/>
      <c r="F14" s="469"/>
      <c r="G14" s="469"/>
      <c r="H14" s="469"/>
      <c r="I14" s="469"/>
      <c r="J14" s="469"/>
      <c r="K14" s="469"/>
      <c r="L14" s="469"/>
      <c r="M14" s="469"/>
      <c r="N14" s="306"/>
      <c r="O14" s="469"/>
      <c r="P14" s="469"/>
      <c r="Q14" s="469"/>
      <c r="R14" s="469"/>
      <c r="S14" s="469"/>
      <c r="T14" s="308" t="s">
        <v>473</v>
      </c>
      <c r="U14" s="472" t="s">
        <v>464</v>
      </c>
    </row>
    <row r="15" spans="1:21" s="283" customFormat="1" ht="211.5" customHeight="1" thickBot="1" x14ac:dyDescent="0.25">
      <c r="A15" s="307">
        <v>2</v>
      </c>
      <c r="B15" s="308" t="s">
        <v>197</v>
      </c>
      <c r="C15" s="305">
        <f>IFERROR(VLOOKUP(B15,Opciones!$B$6:$C$14,2,0),"")</f>
        <v>3</v>
      </c>
      <c r="D15" s="308" t="s">
        <v>400</v>
      </c>
      <c r="E15" s="308" t="s">
        <v>401</v>
      </c>
      <c r="F15" s="308" t="s">
        <v>402</v>
      </c>
      <c r="G15" s="308" t="s">
        <v>404</v>
      </c>
      <c r="H15" s="308" t="s">
        <v>403</v>
      </c>
      <c r="I15" s="308" t="s">
        <v>405</v>
      </c>
      <c r="J15" s="305" t="s">
        <v>437</v>
      </c>
      <c r="K15" s="308" t="s">
        <v>438</v>
      </c>
      <c r="L15" s="308" t="s">
        <v>406</v>
      </c>
      <c r="M15" s="308" t="s">
        <v>282</v>
      </c>
      <c r="N15" s="306" t="str">
        <f>IFERROR(VLOOKUP(M15,ACREDITACIÓN!$A$109:$B$140,2,0),"")</f>
        <v>FACTOR2</v>
      </c>
      <c r="O15" s="308" t="s">
        <v>295</v>
      </c>
      <c r="P15" s="308" t="s">
        <v>408</v>
      </c>
      <c r="Q15" s="308" t="s">
        <v>407</v>
      </c>
      <c r="R15" s="308" t="s">
        <v>398</v>
      </c>
      <c r="S15" s="308" t="s">
        <v>399</v>
      </c>
      <c r="T15" s="308" t="s">
        <v>465</v>
      </c>
      <c r="U15" s="474" t="s">
        <v>466</v>
      </c>
    </row>
    <row r="16" spans="1:21" s="283" customFormat="1" ht="210" customHeight="1" thickBot="1" x14ac:dyDescent="0.25">
      <c r="A16" s="479">
        <v>3</v>
      </c>
      <c r="B16" s="475" t="s">
        <v>197</v>
      </c>
      <c r="C16" s="305">
        <f>IFERROR(VLOOKUP(B16,Opciones!$B$6:$C$14,2,0),"")</f>
        <v>3</v>
      </c>
      <c r="D16" s="475" t="s">
        <v>455</v>
      </c>
      <c r="E16" s="475" t="s">
        <v>409</v>
      </c>
      <c r="F16" s="475" t="s">
        <v>410</v>
      </c>
      <c r="G16" s="475" t="s">
        <v>411</v>
      </c>
      <c r="H16" s="475" t="s">
        <v>412</v>
      </c>
      <c r="I16" s="475" t="s">
        <v>394</v>
      </c>
      <c r="J16" s="475" t="s">
        <v>439</v>
      </c>
      <c r="K16" s="475" t="s">
        <v>440</v>
      </c>
      <c r="L16" s="475" t="s">
        <v>413</v>
      </c>
      <c r="M16" s="475" t="s">
        <v>282</v>
      </c>
      <c r="N16" s="306" t="str">
        <f>IFERROR(VLOOKUP(M16,ACREDITACIÓN!$A$109:$B$140,2,0),"")</f>
        <v>FACTOR2</v>
      </c>
      <c r="O16" s="475" t="s">
        <v>295</v>
      </c>
      <c r="P16" s="475" t="s">
        <v>396</v>
      </c>
      <c r="Q16" s="475" t="s">
        <v>414</v>
      </c>
      <c r="R16" s="475" t="s">
        <v>415</v>
      </c>
      <c r="S16" s="475" t="s">
        <v>399</v>
      </c>
      <c r="T16" s="308" t="s">
        <v>468</v>
      </c>
      <c r="U16" s="474" t="s">
        <v>467</v>
      </c>
    </row>
    <row r="17" spans="1:23" s="283" customFormat="1" ht="77.25" customHeight="1" thickBot="1" x14ac:dyDescent="0.25">
      <c r="A17" s="478"/>
      <c r="B17" s="469"/>
      <c r="C17" s="305"/>
      <c r="D17" s="469"/>
      <c r="E17" s="469"/>
      <c r="F17" s="469"/>
      <c r="G17" s="469"/>
      <c r="H17" s="469"/>
      <c r="I17" s="469"/>
      <c r="J17" s="469"/>
      <c r="K17" s="469"/>
      <c r="L17" s="469"/>
      <c r="M17" s="469"/>
      <c r="N17" s="306"/>
      <c r="O17" s="469"/>
      <c r="P17" s="469"/>
      <c r="Q17" s="469"/>
      <c r="R17" s="469"/>
      <c r="S17" s="469"/>
      <c r="T17" s="308" t="s">
        <v>469</v>
      </c>
      <c r="U17" s="474" t="s">
        <v>470</v>
      </c>
    </row>
    <row r="18" spans="1:23" s="283" customFormat="1" ht="231.75" customHeight="1" thickBot="1" x14ac:dyDescent="0.25">
      <c r="A18" s="309">
        <v>4</v>
      </c>
      <c r="B18" s="308" t="s">
        <v>197</v>
      </c>
      <c r="C18" s="305">
        <f>IFERROR(VLOOKUP(B18,Opciones!$B$6:$C$14,2,0),"")</f>
        <v>3</v>
      </c>
      <c r="D18" s="308" t="s">
        <v>441</v>
      </c>
      <c r="E18" s="308" t="s">
        <v>416</v>
      </c>
      <c r="F18" s="308" t="s">
        <v>417</v>
      </c>
      <c r="G18" s="308" t="s">
        <v>418</v>
      </c>
      <c r="H18" s="308" t="s">
        <v>419</v>
      </c>
      <c r="I18" s="308" t="s">
        <v>420</v>
      </c>
      <c r="J18" s="308" t="s">
        <v>421</v>
      </c>
      <c r="K18" s="308" t="s">
        <v>422</v>
      </c>
      <c r="L18" s="308" t="s">
        <v>423</v>
      </c>
      <c r="M18" s="308" t="s">
        <v>174</v>
      </c>
      <c r="N18" s="306" t="str">
        <f>IFERROR(VLOOKUP(M18,ACREDITACIÓN!$A$109:$B$140,2,0),"")</f>
        <v>FACTORP5</v>
      </c>
      <c r="O18" s="308" t="s">
        <v>156</v>
      </c>
      <c r="P18" s="308" t="s">
        <v>424</v>
      </c>
      <c r="Q18" s="308" t="s">
        <v>425</v>
      </c>
      <c r="R18" s="310">
        <v>43689</v>
      </c>
      <c r="S18" s="311">
        <v>44196</v>
      </c>
      <c r="T18" s="312" t="s">
        <v>475</v>
      </c>
      <c r="U18" s="474" t="s">
        <v>474</v>
      </c>
    </row>
    <row r="19" spans="1:23" s="283" customFormat="1" ht="324.75" customHeight="1" thickBot="1" x14ac:dyDescent="0.25">
      <c r="A19" s="307">
        <v>5</v>
      </c>
      <c r="B19" s="308" t="s">
        <v>246</v>
      </c>
      <c r="C19" s="305">
        <f>IFERROR(VLOOKUP(B19,Opciones!$B$6:$C$14,2,0),"")</f>
        <v>2</v>
      </c>
      <c r="D19" s="308" t="s">
        <v>443</v>
      </c>
      <c r="E19" s="308" t="s">
        <v>428</v>
      </c>
      <c r="F19" s="308" t="s">
        <v>429</v>
      </c>
      <c r="G19" s="308" t="s">
        <v>427</v>
      </c>
      <c r="H19" s="308" t="s">
        <v>419</v>
      </c>
      <c r="I19" s="475" t="s">
        <v>430</v>
      </c>
      <c r="J19" s="475" t="s">
        <v>431</v>
      </c>
      <c r="K19" s="475" t="s">
        <v>432</v>
      </c>
      <c r="L19" s="475" t="s">
        <v>433</v>
      </c>
      <c r="M19" s="475" t="s">
        <v>175</v>
      </c>
      <c r="N19" s="306" t="str">
        <f>IFERROR(VLOOKUP(M19,ACREDITACIÓN!$A$109:$B$140,2,0),"")</f>
        <v>FACTORP6</v>
      </c>
      <c r="O19" s="475" t="s">
        <v>158</v>
      </c>
      <c r="P19" s="475" t="s">
        <v>442</v>
      </c>
      <c r="Q19" s="475" t="s">
        <v>434</v>
      </c>
      <c r="R19" s="482">
        <v>43689</v>
      </c>
      <c r="S19" s="475" t="s">
        <v>399</v>
      </c>
      <c r="T19" s="475" t="s">
        <v>476</v>
      </c>
      <c r="U19" s="470" t="s">
        <v>477</v>
      </c>
      <c r="V19" s="481"/>
      <c r="W19" s="481"/>
    </row>
    <row r="20" spans="1:23" s="283" customFormat="1" ht="33.75" customHeight="1" thickBot="1" x14ac:dyDescent="0.25">
      <c r="A20" s="307"/>
      <c r="B20" s="308"/>
      <c r="C20" s="305"/>
      <c r="D20" s="308"/>
      <c r="E20" s="308"/>
      <c r="F20" s="308"/>
      <c r="G20" s="308"/>
      <c r="H20" s="308"/>
      <c r="I20" s="473"/>
      <c r="J20" s="473"/>
      <c r="K20" s="473"/>
      <c r="L20" s="473"/>
      <c r="M20" s="473"/>
      <c r="N20" s="306"/>
      <c r="O20" s="473"/>
      <c r="P20" s="473"/>
      <c r="Q20" s="473"/>
      <c r="R20" s="483"/>
      <c r="S20" s="473"/>
      <c r="T20" s="473"/>
      <c r="U20" s="470" t="s">
        <v>478</v>
      </c>
      <c r="V20" s="481"/>
      <c r="W20" s="481"/>
    </row>
    <row r="21" spans="1:23" s="283" customFormat="1" ht="33.75" customHeight="1" thickBot="1" x14ac:dyDescent="0.25">
      <c r="A21" s="307"/>
      <c r="B21" s="308"/>
      <c r="C21" s="305"/>
      <c r="D21" s="308"/>
      <c r="E21" s="308"/>
      <c r="F21" s="308"/>
      <c r="G21" s="308"/>
      <c r="H21" s="308"/>
      <c r="I21" s="473"/>
      <c r="J21" s="473"/>
      <c r="K21" s="473"/>
      <c r="L21" s="473"/>
      <c r="M21" s="473"/>
      <c r="N21" s="306"/>
      <c r="O21" s="473"/>
      <c r="P21" s="473"/>
      <c r="Q21" s="473"/>
      <c r="R21" s="483"/>
      <c r="S21" s="473"/>
      <c r="T21" s="473"/>
      <c r="U21" s="470" t="s">
        <v>479</v>
      </c>
      <c r="V21" s="481"/>
      <c r="W21" s="481"/>
    </row>
    <row r="22" spans="1:23" s="283" customFormat="1" ht="33.75" customHeight="1" thickBot="1" x14ac:dyDescent="0.25">
      <c r="A22" s="307"/>
      <c r="B22" s="308"/>
      <c r="C22" s="305"/>
      <c r="D22" s="308"/>
      <c r="E22" s="308"/>
      <c r="F22" s="308"/>
      <c r="G22" s="308"/>
      <c r="H22" s="308"/>
      <c r="I22" s="473"/>
      <c r="J22" s="473"/>
      <c r="K22" s="473"/>
      <c r="L22" s="473"/>
      <c r="M22" s="473"/>
      <c r="N22" s="306"/>
      <c r="O22" s="473"/>
      <c r="P22" s="473"/>
      <c r="Q22" s="473"/>
      <c r="R22" s="483"/>
      <c r="S22" s="473"/>
      <c r="T22" s="473"/>
      <c r="U22" s="470" t="s">
        <v>480</v>
      </c>
      <c r="V22" s="481"/>
      <c r="W22" s="481"/>
    </row>
    <row r="23" spans="1:23" s="283" customFormat="1" ht="33.75" customHeight="1" thickBot="1" x14ac:dyDescent="0.25">
      <c r="A23" s="307"/>
      <c r="B23" s="308"/>
      <c r="C23" s="305"/>
      <c r="D23" s="308"/>
      <c r="E23" s="308"/>
      <c r="F23" s="308"/>
      <c r="G23" s="308"/>
      <c r="H23" s="308"/>
      <c r="I23" s="469"/>
      <c r="J23" s="469"/>
      <c r="K23" s="469"/>
      <c r="L23" s="469"/>
      <c r="M23" s="469"/>
      <c r="N23" s="306"/>
      <c r="O23" s="469"/>
      <c r="P23" s="469"/>
      <c r="Q23" s="469"/>
      <c r="R23" s="484"/>
      <c r="S23" s="469"/>
      <c r="T23" s="469"/>
      <c r="U23" s="470" t="s">
        <v>481</v>
      </c>
      <c r="V23" s="481"/>
      <c r="W23" s="481"/>
    </row>
    <row r="24" spans="1:23" s="283" customFormat="1" ht="186" customHeight="1" x14ac:dyDescent="0.2">
      <c r="A24" s="309">
        <v>6</v>
      </c>
      <c r="B24" s="308" t="s">
        <v>246</v>
      </c>
      <c r="C24" s="305">
        <f>IFERROR(VLOOKUP(B24,Opciones!$B$6:$C$14,2,0),"")</f>
        <v>2</v>
      </c>
      <c r="D24" s="308" t="s">
        <v>444</v>
      </c>
      <c r="E24" s="308" t="s">
        <v>445</v>
      </c>
      <c r="F24" s="308" t="s">
        <v>446</v>
      </c>
      <c r="G24" s="308" t="s">
        <v>447</v>
      </c>
      <c r="H24" s="308" t="s">
        <v>419</v>
      </c>
      <c r="I24" s="308" t="s">
        <v>448</v>
      </c>
      <c r="J24" s="308" t="s">
        <v>449</v>
      </c>
      <c r="K24" s="308" t="s">
        <v>450</v>
      </c>
      <c r="L24" s="308" t="s">
        <v>451</v>
      </c>
      <c r="M24" s="308" t="s">
        <v>175</v>
      </c>
      <c r="N24" s="306" t="str">
        <f>IFERROR(VLOOKUP(M24,ACREDITACIÓN!$A$109:$B$140,2,0),"")</f>
        <v>FACTORP6</v>
      </c>
      <c r="O24" s="308" t="s">
        <v>159</v>
      </c>
      <c r="P24" s="308" t="s">
        <v>452</v>
      </c>
      <c r="Q24" s="308" t="s">
        <v>453</v>
      </c>
      <c r="R24" s="311">
        <v>43707</v>
      </c>
      <c r="S24" s="311">
        <v>44803</v>
      </c>
      <c r="T24" s="308" t="s">
        <v>461</v>
      </c>
      <c r="U24" s="474" t="s">
        <v>482</v>
      </c>
      <c r="V24" s="317"/>
      <c r="W24" s="481"/>
    </row>
    <row r="25" spans="1:23" s="283" customFormat="1" ht="54.75" customHeight="1" x14ac:dyDescent="0.2">
      <c r="A25" s="485"/>
      <c r="B25" s="308"/>
      <c r="C25" s="305"/>
      <c r="D25" s="308"/>
      <c r="E25" s="308"/>
      <c r="F25" s="308"/>
      <c r="G25" s="308"/>
      <c r="H25" s="308"/>
      <c r="I25" s="308"/>
      <c r="J25" s="308"/>
      <c r="K25" s="308"/>
      <c r="L25" s="308"/>
      <c r="M25" s="308"/>
      <c r="N25" s="305"/>
      <c r="O25" s="308"/>
      <c r="P25" s="308"/>
      <c r="Q25" s="308"/>
      <c r="R25" s="311"/>
      <c r="S25" s="311"/>
      <c r="T25" s="308"/>
      <c r="U25" s="486" t="s">
        <v>483</v>
      </c>
      <c r="V25" s="317"/>
      <c r="W25" s="481"/>
    </row>
  </sheetData>
  <dataConsolidate/>
  <mergeCells count="55">
    <mergeCell ref="I19:I23"/>
    <mergeCell ref="O19:O23"/>
    <mergeCell ref="M19:M23"/>
    <mergeCell ref="L19:L23"/>
    <mergeCell ref="K19:K23"/>
    <mergeCell ref="J19:J23"/>
    <mergeCell ref="T19:T23"/>
    <mergeCell ref="S19:S23"/>
    <mergeCell ref="R19:R23"/>
    <mergeCell ref="Q19:Q23"/>
    <mergeCell ref="P19:P23"/>
    <mergeCell ref="F16:F17"/>
    <mergeCell ref="E16:E17"/>
    <mergeCell ref="D16:D17"/>
    <mergeCell ref="B16:B17"/>
    <mergeCell ref="A16:A17"/>
    <mergeCell ref="E12:E14"/>
    <mergeCell ref="D12:D14"/>
    <mergeCell ref="B12:B14"/>
    <mergeCell ref="A12:A14"/>
    <mergeCell ref="S16:S17"/>
    <mergeCell ref="R16:R17"/>
    <mergeCell ref="Q16:Q17"/>
    <mergeCell ref="P16:P17"/>
    <mergeCell ref="O16:O17"/>
    <mergeCell ref="M16:M17"/>
    <mergeCell ref="L16:L17"/>
    <mergeCell ref="K16:K17"/>
    <mergeCell ref="J16:J17"/>
    <mergeCell ref="I16:I17"/>
    <mergeCell ref="H16:H17"/>
    <mergeCell ref="G16:G17"/>
    <mergeCell ref="J12:J14"/>
    <mergeCell ref="I12:I14"/>
    <mergeCell ref="H12:H14"/>
    <mergeCell ref="G12:G14"/>
    <mergeCell ref="F12:F14"/>
    <mergeCell ref="P12:P14"/>
    <mergeCell ref="O12:O14"/>
    <mergeCell ref="M12:M14"/>
    <mergeCell ref="L12:L14"/>
    <mergeCell ref="K12:K14"/>
    <mergeCell ref="S12:S14"/>
    <mergeCell ref="R12:R14"/>
    <mergeCell ref="Q12:Q14"/>
    <mergeCell ref="U10:U11"/>
    <mergeCell ref="D1:P1"/>
    <mergeCell ref="D3:P3"/>
    <mergeCell ref="A6:T6"/>
    <mergeCell ref="T10:T11"/>
    <mergeCell ref="P10:S10"/>
    <mergeCell ref="M10:O10"/>
    <mergeCell ref="A10:F10"/>
    <mergeCell ref="G10:L10"/>
    <mergeCell ref="A9:T9"/>
  </mergeCells>
  <conditionalFormatting sqref="N12:N25">
    <cfRule type="expression" dxfId="6" priority="15">
      <formula>IFERROR(VLOOKUP($C12,C_ORIGEN,N$8,0),0)&lt;&gt;"X"</formula>
    </cfRule>
  </conditionalFormatting>
  <dataValidations count="2">
    <dataValidation type="date" allowBlank="1" showInputMessage="1" errorTitle="Entrada no válida" error="Por favor escriba una fecha válida (AAAA/MM/DD)" promptTitle="Ingrese una fecha (AAAA/MM/DD)" prompt=" Registre la FECHA PROGRAMADA para el inicio de la actividad. (FORMATO AAAA/MM/DD)" sqref="R12:S12 R15:S16 R18:S19 R24:S25">
      <formula1>1900/1/1</formula1>
      <formula2>3000/1/1</formula2>
    </dataValidation>
    <dataValidation type="list" allowBlank="1" showInputMessage="1" showErrorMessage="1" sqref="O12 O15:O16 O18:O19 O24:O25">
      <formula1>INDIRECT($N12)</formula1>
    </dataValidation>
  </dataValidations>
  <hyperlinks>
    <hyperlink ref="U12" r:id="rId1" display="..\Soportes\Plan de Mejoramiento\Oportunidades de Mejora\Actividades Acción de Mejora No. 1\Circuito Académcio - Socializ Reglamento"/>
    <hyperlink ref="U13" r:id="rId2"/>
    <hyperlink ref="U14" r:id="rId3"/>
    <hyperlink ref="U15" r:id="rId4"/>
    <hyperlink ref="U16" r:id="rId5"/>
    <hyperlink ref="U17" r:id="rId6"/>
    <hyperlink ref="U18" r:id="rId7"/>
    <hyperlink ref="U19" r:id="rId8"/>
    <hyperlink ref="U20" r:id="rId9"/>
    <hyperlink ref="U21" r:id="rId10"/>
    <hyperlink ref="U22" r:id="rId11"/>
    <hyperlink ref="U23" r:id="rId12"/>
    <hyperlink ref="U24" r:id="rId13"/>
    <hyperlink ref="U25" r:id="rId14"/>
  </hyperlinks>
  <pageMargins left="0.39370078740157483" right="0.19685039370078741" top="0.39370078740157483" bottom="0.39370078740157483" header="0" footer="0.39370078740157483"/>
  <pageSetup paperSize="5" scale="65" orientation="landscape" r:id="rId15"/>
  <headerFooter alignWithMargins="0">
    <oddFooter>Página &amp;P de &amp;N</oddFooter>
  </headerFooter>
  <drawing r:id="rId16"/>
  <legacyDrawing r:id="rId17"/>
  <extLst>
    <ext xmlns:x14="http://schemas.microsoft.com/office/spreadsheetml/2009/9/main" uri="{CCE6A557-97BC-4b89-ADB6-D9C93CAAB3DF}">
      <x14:dataValidations xmlns:xm="http://schemas.microsoft.com/office/excel/2006/main" count="2">
        <x14:dataValidation type="list" allowBlank="1" showInputMessage="1" showErrorMessage="1">
          <x14:formula1>
            <xm:f>Opciones!$B$6:$B$14</xm:f>
          </x14:formula1>
          <xm:sqref>B12 B15:B16 B18:B25</xm:sqref>
        </x14:dataValidation>
        <x14:dataValidation type="list" allowBlank="1" showInputMessage="1" showErrorMessage="1">
          <x14:formula1>
            <xm:f>ACREDITACIÓN!$A$108:$A$140</xm:f>
          </x14:formula1>
          <xm:sqref>M12 M15:M16 M18:M19 M24:M25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6"/>
  <sheetViews>
    <sheetView zoomScale="85" zoomScaleNormal="85" workbookViewId="0">
      <selection activeCell="J6" sqref="J6"/>
    </sheetView>
  </sheetViews>
  <sheetFormatPr baseColWidth="10" defaultColWidth="9.140625" defaultRowHeight="12" x14ac:dyDescent="0.2"/>
  <cols>
    <col min="1" max="1" width="8.5703125" style="289" customWidth="1"/>
    <col min="2" max="2" width="24.42578125" style="289" customWidth="1"/>
    <col min="3" max="3" width="24.42578125" style="289" hidden="1" customWidth="1"/>
    <col min="4" max="4" width="32.28515625" style="290" customWidth="1"/>
    <col min="5" max="5" width="29.7109375" style="290" customWidth="1"/>
    <col min="6" max="6" width="12.7109375" style="291" hidden="1" customWidth="1"/>
    <col min="7" max="7" width="19.5703125" style="291" hidden="1" customWidth="1"/>
    <col min="8" max="8" width="22" style="291" hidden="1" customWidth="1"/>
    <col min="9" max="9" width="19.5703125" style="291" hidden="1" customWidth="1"/>
    <col min="10" max="10" width="18.28515625" style="291" customWidth="1"/>
    <col min="11" max="11" width="18.28515625" style="291" hidden="1" customWidth="1"/>
    <col min="12" max="12" width="18.28515625" style="291" customWidth="1"/>
    <col min="13" max="13" width="18.28515625" style="291" hidden="1" customWidth="1"/>
    <col min="14" max="14" width="18.28515625" style="291" customWidth="1"/>
    <col min="15" max="15" width="18.28515625" style="291" hidden="1" customWidth="1"/>
    <col min="16" max="18" width="24.42578125" style="291" hidden="1" customWidth="1"/>
    <col min="19" max="20" width="23.85546875" style="291" customWidth="1"/>
    <col min="21" max="21" width="15.85546875" style="291" customWidth="1"/>
    <col min="22" max="22" width="14.7109375" style="291" customWidth="1"/>
    <col min="23" max="23" width="11.140625" style="291" customWidth="1"/>
    <col min="24" max="24" width="13" style="291" customWidth="1"/>
    <col min="25" max="25" width="15.7109375" style="291" customWidth="1"/>
    <col min="26" max="26" width="9.140625" style="292" hidden="1" customWidth="1"/>
    <col min="27" max="27" width="22.28515625" style="292" customWidth="1"/>
    <col min="28" max="28" width="28.140625" style="292" customWidth="1"/>
    <col min="29" max="29" width="15.28515625" style="292" customWidth="1"/>
    <col min="30" max="32" width="17.7109375" style="292" customWidth="1"/>
    <col min="33" max="33" width="11.85546875" style="292" customWidth="1"/>
    <col min="34" max="34" width="16.5703125" style="292" customWidth="1"/>
    <col min="35" max="35" width="14.140625" style="292" customWidth="1"/>
    <col min="36" max="36" width="17.28515625" style="292" customWidth="1"/>
    <col min="37" max="37" width="20.28515625" style="292" customWidth="1"/>
    <col min="38" max="16384" width="9.140625" style="292"/>
  </cols>
  <sheetData>
    <row r="1" spans="1:37" s="175" customFormat="1" ht="18" customHeight="1" thickBot="1" x14ac:dyDescent="0.25">
      <c r="A1" s="171"/>
      <c r="B1" s="171"/>
      <c r="C1" s="171"/>
      <c r="D1" s="319" t="s">
        <v>68</v>
      </c>
      <c r="E1" s="322"/>
      <c r="F1" s="320"/>
      <c r="G1" s="320"/>
      <c r="H1" s="320"/>
      <c r="I1" s="320"/>
      <c r="J1" s="320"/>
      <c r="K1" s="320"/>
      <c r="L1" s="320"/>
      <c r="M1" s="320"/>
      <c r="N1" s="320"/>
      <c r="O1" s="320"/>
      <c r="P1" s="320"/>
      <c r="Q1" s="320"/>
      <c r="R1" s="320"/>
      <c r="S1" s="321"/>
      <c r="T1" s="172"/>
      <c r="U1" s="172"/>
      <c r="V1" s="173"/>
      <c r="W1" s="182"/>
      <c r="X1" s="174"/>
      <c r="Z1" s="177"/>
    </row>
    <row r="2" spans="1:37" s="175" customFormat="1" ht="18" customHeight="1" thickBot="1" x14ac:dyDescent="0.25">
      <c r="A2" s="178"/>
      <c r="B2" s="179"/>
      <c r="C2" s="179"/>
      <c r="D2" s="179"/>
      <c r="E2" s="179"/>
      <c r="F2" s="179"/>
      <c r="G2" s="179"/>
      <c r="H2" s="179"/>
      <c r="I2" s="179"/>
      <c r="J2" s="180"/>
      <c r="K2" s="180"/>
      <c r="L2" s="180"/>
      <c r="M2" s="180"/>
      <c r="N2" s="180"/>
      <c r="O2" s="180"/>
      <c r="P2" s="180"/>
      <c r="Q2" s="180"/>
      <c r="R2" s="180"/>
      <c r="S2" s="180"/>
      <c r="T2" s="180"/>
      <c r="U2" s="180"/>
      <c r="V2" s="181"/>
      <c r="W2" s="182"/>
      <c r="X2" s="174"/>
      <c r="Z2" s="177"/>
    </row>
    <row r="3" spans="1:37" s="175" customFormat="1" ht="18" customHeight="1" thickBot="1" x14ac:dyDescent="0.25">
      <c r="A3" s="178"/>
      <c r="B3" s="178"/>
      <c r="C3" s="178"/>
      <c r="D3" s="319" t="s">
        <v>67</v>
      </c>
      <c r="E3" s="322"/>
      <c r="F3" s="322"/>
      <c r="G3" s="322"/>
      <c r="H3" s="322"/>
      <c r="I3" s="322"/>
      <c r="J3" s="322"/>
      <c r="K3" s="322"/>
      <c r="L3" s="322"/>
      <c r="M3" s="322"/>
      <c r="N3" s="322"/>
      <c r="O3" s="322"/>
      <c r="P3" s="322"/>
      <c r="Q3" s="322"/>
      <c r="R3" s="322"/>
      <c r="S3" s="323"/>
      <c r="T3" s="180"/>
      <c r="U3" s="180"/>
      <c r="V3" s="181"/>
      <c r="W3" s="183"/>
      <c r="X3" s="174"/>
      <c r="Z3" s="177"/>
    </row>
    <row r="4" spans="1:37" s="175" customFormat="1" ht="18" customHeight="1" x14ac:dyDescent="0.2">
      <c r="A4" s="178"/>
      <c r="B4" s="179"/>
      <c r="C4" s="179"/>
      <c r="D4" s="179"/>
      <c r="E4" s="179"/>
      <c r="F4" s="179"/>
      <c r="G4" s="179"/>
      <c r="H4" s="179"/>
      <c r="I4" s="179"/>
      <c r="J4" s="180"/>
      <c r="K4" s="180"/>
      <c r="L4" s="180"/>
      <c r="M4" s="180"/>
      <c r="N4" s="180"/>
      <c r="O4" s="180"/>
      <c r="P4" s="180"/>
      <c r="Q4" s="180"/>
      <c r="R4" s="180"/>
      <c r="S4" s="180"/>
      <c r="T4" s="180"/>
      <c r="U4" s="180"/>
      <c r="V4" s="181"/>
      <c r="W4" s="182"/>
      <c r="X4" s="174"/>
      <c r="Z4" s="177"/>
    </row>
    <row r="5" spans="1:37" s="175" customFormat="1" ht="18" customHeight="1" x14ac:dyDescent="0.2">
      <c r="A5" s="178"/>
      <c r="B5" s="179"/>
      <c r="C5" s="179"/>
      <c r="D5" s="179"/>
      <c r="E5" s="179"/>
      <c r="F5" s="179"/>
      <c r="G5" s="179"/>
      <c r="H5" s="179"/>
      <c r="I5" s="179"/>
      <c r="J5" s="180"/>
      <c r="K5" s="180"/>
      <c r="L5" s="180"/>
      <c r="M5" s="180"/>
      <c r="N5" s="180"/>
      <c r="O5" s="180"/>
      <c r="P5" s="180"/>
      <c r="Q5" s="180"/>
      <c r="R5" s="180"/>
      <c r="S5" s="180"/>
      <c r="T5" s="180"/>
      <c r="U5" s="180"/>
      <c r="V5" s="181"/>
      <c r="W5" s="182"/>
      <c r="X5" s="174"/>
      <c r="Z5" s="177"/>
    </row>
    <row r="6" spans="1:37" s="175" customFormat="1" ht="18" customHeight="1" x14ac:dyDescent="0.2">
      <c r="A6" s="178"/>
      <c r="B6" s="179"/>
      <c r="C6" s="179"/>
      <c r="D6" s="179"/>
      <c r="E6" s="179"/>
      <c r="F6" s="179"/>
      <c r="G6" s="179"/>
      <c r="H6" s="179"/>
      <c r="I6" s="179"/>
      <c r="J6" s="180"/>
      <c r="K6" s="180"/>
      <c r="L6" s="180"/>
      <c r="M6" s="180"/>
      <c r="N6" s="180"/>
      <c r="O6" s="180"/>
      <c r="P6" s="180"/>
      <c r="Q6" s="180"/>
      <c r="R6" s="180"/>
      <c r="S6" s="180"/>
      <c r="T6" s="180"/>
      <c r="U6" s="180"/>
      <c r="V6" s="181"/>
      <c r="W6" s="182"/>
      <c r="X6" s="174"/>
      <c r="Z6" s="177"/>
    </row>
    <row r="7" spans="1:37" s="175" customFormat="1" ht="18" customHeight="1" x14ac:dyDescent="0.2">
      <c r="A7" s="178"/>
      <c r="B7" s="259"/>
      <c r="C7" s="257"/>
      <c r="D7" s="258" t="s">
        <v>259</v>
      </c>
      <c r="E7" s="179"/>
      <c r="F7" s="179"/>
      <c r="G7" s="179"/>
      <c r="H7" s="179"/>
      <c r="I7" s="179"/>
      <c r="J7" s="180"/>
      <c r="K7" s="180"/>
      <c r="L7" s="180"/>
      <c r="M7" s="180"/>
      <c r="N7" s="180"/>
      <c r="O7" s="180"/>
      <c r="P7" s="180"/>
      <c r="Q7" s="180"/>
      <c r="R7" s="180"/>
      <c r="S7" s="180"/>
      <c r="T7" s="180"/>
      <c r="U7" s="180"/>
      <c r="V7" s="181"/>
      <c r="W7" s="182"/>
      <c r="X7" s="174"/>
      <c r="Z7" s="177"/>
    </row>
    <row r="8" spans="1:37" s="175" customFormat="1" ht="18" hidden="1" customHeight="1" x14ac:dyDescent="0.2">
      <c r="A8" s="178"/>
      <c r="B8" s="257"/>
      <c r="C8" s="257"/>
      <c r="D8" s="258">
        <v>3</v>
      </c>
      <c r="E8" s="179">
        <v>4</v>
      </c>
      <c r="F8" s="179"/>
      <c r="G8" s="179"/>
      <c r="H8" s="179"/>
      <c r="I8" s="179"/>
      <c r="J8" s="180">
        <v>9</v>
      </c>
      <c r="K8" s="180"/>
      <c r="L8" s="180">
        <v>11</v>
      </c>
      <c r="M8" s="180"/>
      <c r="N8" s="180">
        <v>13</v>
      </c>
      <c r="O8" s="180"/>
      <c r="P8" s="180"/>
      <c r="Q8" s="180"/>
      <c r="R8" s="180"/>
      <c r="S8" s="180">
        <v>17</v>
      </c>
      <c r="T8" s="180">
        <v>18</v>
      </c>
      <c r="U8" s="180">
        <v>19</v>
      </c>
      <c r="V8" s="181">
        <v>20</v>
      </c>
      <c r="W8" s="182">
        <v>21</v>
      </c>
      <c r="X8" s="174">
        <v>22</v>
      </c>
      <c r="Y8" s="175">
        <v>23</v>
      </c>
      <c r="Z8" s="177"/>
    </row>
    <row r="9" spans="1:37" s="283" customFormat="1" ht="13.5" customHeight="1" x14ac:dyDescent="0.2">
      <c r="A9" s="332"/>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row>
    <row r="10" spans="1:37" s="284" customFormat="1" ht="30" customHeight="1" x14ac:dyDescent="0.3">
      <c r="A10" s="336" t="s">
        <v>194</v>
      </c>
      <c r="B10" s="336"/>
      <c r="C10" s="336"/>
      <c r="D10" s="336"/>
      <c r="E10" s="336"/>
      <c r="F10" s="336"/>
      <c r="G10" s="336"/>
      <c r="H10" s="336"/>
      <c r="I10" s="336"/>
      <c r="J10" s="331" t="s">
        <v>196</v>
      </c>
      <c r="K10" s="331"/>
      <c r="L10" s="331"/>
      <c r="M10" s="331"/>
      <c r="N10" s="331"/>
      <c r="O10" s="331"/>
      <c r="P10" s="331" t="s">
        <v>76</v>
      </c>
      <c r="Q10" s="331"/>
      <c r="R10" s="331"/>
      <c r="S10" s="331" t="s">
        <v>72</v>
      </c>
      <c r="T10" s="331"/>
      <c r="U10" s="331"/>
      <c r="V10" s="331"/>
      <c r="W10" s="331"/>
      <c r="X10" s="331"/>
      <c r="Y10" s="331"/>
      <c r="Z10" s="260"/>
      <c r="AA10" s="331" t="s">
        <v>201</v>
      </c>
      <c r="AB10" s="331"/>
      <c r="AC10" s="337" t="s">
        <v>25</v>
      </c>
      <c r="AD10" s="337"/>
      <c r="AE10" s="337"/>
      <c r="AF10" s="337"/>
      <c r="AG10" s="334" t="s">
        <v>41</v>
      </c>
      <c r="AH10" s="334"/>
      <c r="AI10" s="276" t="s">
        <v>40</v>
      </c>
      <c r="AJ10" s="335" t="s">
        <v>66</v>
      </c>
      <c r="AK10" s="261" t="s">
        <v>7</v>
      </c>
    </row>
    <row r="11" spans="1:37" s="286" customFormat="1" ht="68.25" customHeight="1" x14ac:dyDescent="0.2">
      <c r="A11" s="274" t="s">
        <v>8</v>
      </c>
      <c r="B11" s="274" t="s">
        <v>195</v>
      </c>
      <c r="C11" s="274" t="s">
        <v>257</v>
      </c>
      <c r="D11" s="274" t="s">
        <v>5</v>
      </c>
      <c r="E11" s="224" t="s">
        <v>73</v>
      </c>
      <c r="F11" s="274" t="s">
        <v>29</v>
      </c>
      <c r="G11" s="274" t="s">
        <v>33</v>
      </c>
      <c r="H11" s="274" t="s">
        <v>193</v>
      </c>
      <c r="I11" s="274" t="s">
        <v>199</v>
      </c>
      <c r="J11" s="247" t="s">
        <v>40</v>
      </c>
      <c r="K11" s="274" t="s">
        <v>69</v>
      </c>
      <c r="L11" s="248" t="s">
        <v>191</v>
      </c>
      <c r="M11" s="249" t="s">
        <v>71</v>
      </c>
      <c r="N11" s="248" t="s">
        <v>192</v>
      </c>
      <c r="O11" s="248" t="s">
        <v>200</v>
      </c>
      <c r="P11" s="249" t="s">
        <v>74</v>
      </c>
      <c r="Q11" s="249"/>
      <c r="R11" s="249" t="s">
        <v>75</v>
      </c>
      <c r="S11" s="274" t="s">
        <v>5</v>
      </c>
      <c r="T11" s="274" t="s">
        <v>70</v>
      </c>
      <c r="U11" s="222" t="s">
        <v>0</v>
      </c>
      <c r="V11" s="222" t="s">
        <v>31</v>
      </c>
      <c r="W11" s="274" t="s">
        <v>30</v>
      </c>
      <c r="X11" s="274" t="s">
        <v>65</v>
      </c>
      <c r="Y11" s="224" t="s">
        <v>32</v>
      </c>
      <c r="Z11" s="285"/>
      <c r="AA11" s="278" t="s">
        <v>252</v>
      </c>
      <c r="AB11" s="262" t="s">
        <v>253</v>
      </c>
      <c r="AC11" s="278" t="s">
        <v>263</v>
      </c>
      <c r="AD11" s="278" t="s">
        <v>254</v>
      </c>
      <c r="AE11" s="247" t="s">
        <v>250</v>
      </c>
      <c r="AF11" s="247" t="s">
        <v>251</v>
      </c>
      <c r="AG11" s="277" t="s">
        <v>42</v>
      </c>
      <c r="AH11" s="277" t="s">
        <v>43</v>
      </c>
      <c r="AI11" s="263" t="s">
        <v>39</v>
      </c>
      <c r="AJ11" s="335"/>
      <c r="AK11" s="264" t="s">
        <v>39</v>
      </c>
    </row>
    <row r="12" spans="1:37" s="283" customFormat="1" ht="69.75" customHeight="1" x14ac:dyDescent="0.2">
      <c r="A12" s="250">
        <f>IF(Identificación!A12="","",Identificación!A12)</f>
        <v>1</v>
      </c>
      <c r="B12" s="252" t="str">
        <f>IF(Identificación!B12="","",Identificación!B12)</f>
        <v>Autoevaluación de programas académicos</v>
      </c>
      <c r="C12" s="252">
        <f>IF(Identificación!C12="","",Identificación!C12)</f>
        <v>3</v>
      </c>
      <c r="D12" s="252" t="str">
        <f>IF(Identificación!D12="","",Identificación!D12)</f>
        <v>Apropiación del reglamento estudiantil por parte de la comunidad universitaria del programa.</v>
      </c>
      <c r="E12" s="252" t="str">
        <f>IF(Identificación!E12="","",Identificación!E12)</f>
        <v>Estrategias pedagogicas deficientes para la promoción y apropiación del reglamento estudiantil</v>
      </c>
      <c r="F12" s="265"/>
      <c r="G12" s="251"/>
      <c r="H12" s="251"/>
      <c r="I12" s="252"/>
      <c r="J12" s="253" t="str">
        <f>IF(Identificación!G12="","",Identificación!G12)</f>
        <v>Incentivar la apropiación del reglamento estudiantil por medio de la definición de una estrategia de comunicación.</v>
      </c>
      <c r="K12" s="253" t="str">
        <f>IF(Identificación!H12="","",Identificación!H12)</f>
        <v xml:space="preserve">Comité curricular 
Docentes del programa
Representante estudiantil  </v>
      </c>
      <c r="L12" s="253" t="str">
        <f>IF(Identificación!I12="","",Identificación!I12)</f>
        <v>Estrategía de comunicación diseñada e implementada</v>
      </c>
      <c r="M12" s="253" t="str">
        <f>IF(Identificación!J12="","",Identificación!J12)</f>
        <v>Sobre el reglamento estudiantil la percepcoón de los estudiantes es la siguiente: El 79% lo perciben pertinente, el 72% lo consideran vigente y el 72% perciben aplicación.</v>
      </c>
      <c r="N12" s="253" t="str">
        <f>IF(Identificación!K12="","",Identificación!K12)</f>
        <v>100 % de percepción positiva en los aspectos de pertinencia, vigencia y aplicabilidad.</v>
      </c>
      <c r="O12" s="254"/>
      <c r="P12" s="253"/>
      <c r="Q12" s="253" t="str">
        <f>IFERROR(VLOOKUP(P12,ACREDITACIÓN!$A$109:$B$129,2,0),"")</f>
        <v/>
      </c>
      <c r="R12" s="253"/>
      <c r="S12" s="255" t="str">
        <f>IF(Identificación!P12="","",Identificación!P12)</f>
        <v>1. Definición de la estrategia de comunicación
2. Implementación de la estrategia de comunicación
3. Seguimiento y evaluación de la implementación de la estrategia
4. Acciones de mejora para la estrategia de comunicación.</v>
      </c>
      <c r="T12" s="266" t="str">
        <f>IF(Identificación!Q12="","",Identificación!Q12)</f>
        <v>1. Director del programa
2. Comité Curricular
3. Asistente del programa
4. Docentes
5. Representante estudiantil</v>
      </c>
      <c r="U12" s="255" t="e">
        <f>IF(Identificación!#REF!="","",Identificación!#REF!)</f>
        <v>#REF!</v>
      </c>
      <c r="V12" s="255" t="e">
        <f>IF(Identificación!#REF!="","",Identificación!#REF!)</f>
        <v>#REF!</v>
      </c>
      <c r="W12" s="267" t="str">
        <f>IF(Identificación!R12="","",Identificación!R12)</f>
        <v>Segundo semestre del año 2019</v>
      </c>
      <c r="X12" s="268" t="str">
        <f>IF(Identificación!S12="","",Identificación!S12)</f>
        <v>Permanente</v>
      </c>
      <c r="Y12" s="287" t="e">
        <f>IF(Identificación!#REF!="","",Identificación!#REF!)</f>
        <v>#REF!</v>
      </c>
      <c r="Z12" s="288"/>
      <c r="AA12" s="293">
        <v>0.5</v>
      </c>
      <c r="AB12" s="295"/>
      <c r="AC12" s="294"/>
      <c r="AD12" s="294"/>
      <c r="AE12" s="294"/>
      <c r="AF12" s="294"/>
      <c r="AG12" s="296">
        <f>IF(AA12&gt;0,AA12,"")</f>
        <v>0.5</v>
      </c>
      <c r="AH12" s="297">
        <v>0.5</v>
      </c>
      <c r="AI12" s="298"/>
      <c r="AJ12" s="298"/>
      <c r="AK12" s="298"/>
    </row>
    <row r="13" spans="1:37" s="283" customFormat="1" ht="69.75" customHeight="1" x14ac:dyDescent="0.2">
      <c r="A13" s="250">
        <f>IF(Identificación!A15="","",Identificación!A15)</f>
        <v>2</v>
      </c>
      <c r="B13" s="252" t="str">
        <f>IF(Identificación!B15="","",Identificación!B15)</f>
        <v>Autoevaluación de programas académicos</v>
      </c>
      <c r="C13" s="252">
        <f>IF(Identificación!C15="","",Identificación!C15)</f>
        <v>3</v>
      </c>
      <c r="D13" s="252" t="str">
        <f>IF(Identificación!D15="","",Identificación!D15)</f>
        <v xml:space="preserve">Formalización del procedimiento documentado del proceso de selección de  los docentes transitorios y catedráticos </v>
      </c>
      <c r="E13" s="252" t="e">
        <f>IF(Identificación!#REF!="","",Identificación!#REF!)</f>
        <v>#REF!</v>
      </c>
      <c r="F13" s="265"/>
      <c r="G13" s="251"/>
      <c r="H13" s="251"/>
      <c r="I13" s="252"/>
      <c r="J13" s="253" t="str">
        <f>IF(Identificación!G15="","",Identificación!G15)</f>
        <v xml:space="preserve">Diseño, aprobación y puesta en marcha de la contratación de los docentes transitorios y catedráticos </v>
      </c>
      <c r="K13" s="253" t="str">
        <f>IF(Identificación!H15="","",Identificación!H15)</f>
        <v>Comité curricular 
Director del Programa</v>
      </c>
      <c r="L13" s="253" t="str">
        <f>IF(Identificación!I15="","",Identificación!I15)</f>
        <v>Procedimiento documentado y aprobado</v>
      </c>
      <c r="M13" s="253" t="str">
        <f>IF(Identificación!J15="","",Identificación!J15)</f>
        <v xml:space="preserve">El proceso de selección de docentes, en la Universidad esta regulado en las normas internas, estatuto general, estatuto docente y acuerdos  que regulan  los procesos de diseño, selección y contratación. Sobre esto la percepción de los docentes, es de que un 80% lo consideran pertinente, un 67 lo perciben vigente y un 70% lo percinen aplicable. </v>
      </c>
      <c r="N13" s="253" t="str">
        <f>IF(Identificación!K15="","",Identificación!K15)</f>
        <v>Un proceso 100 por ciento documentado, aprobado y con una percepción alta.</v>
      </c>
      <c r="O13" s="254"/>
      <c r="P13" s="253"/>
      <c r="Q13" s="253" t="str">
        <f>IFERROR(VLOOKUP(P13,ACREDITACIÓN!$A$109:$B$129,2,0),"")</f>
        <v/>
      </c>
      <c r="R13" s="253"/>
      <c r="S13" s="255" t="str">
        <f>IF(Identificación!P15="","",Identificación!P15)</f>
        <v xml:space="preserve">1. Diseñar el procedimiento documentado
2. Aprobación del procedimiento
3. Difusión
4. Poner en marcha la contratación de los docentes transitorios y catedráticos </v>
      </c>
      <c r="T13" s="266" t="str">
        <f>IF(Identificación!Q15="","",Identificación!Q15)</f>
        <v>1. Director del programa
2. Comité Curricular</v>
      </c>
      <c r="U13" s="255" t="e">
        <f>IF(Identificación!#REF!="","",Identificación!#REF!)</f>
        <v>#REF!</v>
      </c>
      <c r="V13" s="255" t="e">
        <f>IF(Identificación!#REF!="","",Identificación!#REF!)</f>
        <v>#REF!</v>
      </c>
      <c r="W13" s="267" t="str">
        <f>IF(Identificación!R15="","",Identificación!R15)</f>
        <v>Segundo semestre del año 2019</v>
      </c>
      <c r="X13" s="268" t="str">
        <f>IF(Identificación!S15="","",Identificación!S15)</f>
        <v>Permanente</v>
      </c>
      <c r="Y13" s="287" t="e">
        <f>IF(Identificación!#REF!="","",Identificación!#REF!)</f>
        <v>#REF!</v>
      </c>
      <c r="Z13" s="288"/>
      <c r="AA13" s="293">
        <v>0.5</v>
      </c>
      <c r="AB13" s="294"/>
      <c r="AC13" s="294"/>
      <c r="AD13" s="294"/>
      <c r="AE13" s="294"/>
      <c r="AF13" s="294"/>
      <c r="AG13" s="296">
        <f t="shared" ref="AG13:AG26" si="0">IF(AA13&gt;0,AA13,"")</f>
        <v>0.5</v>
      </c>
      <c r="AH13" s="297">
        <v>0.5</v>
      </c>
      <c r="AI13" s="298"/>
      <c r="AJ13" s="298"/>
      <c r="AK13" s="298"/>
    </row>
    <row r="14" spans="1:37" s="283" customFormat="1" ht="69.75" customHeight="1" x14ac:dyDescent="0.2">
      <c r="A14" s="250">
        <f>IF(Identificación!A16="","",Identificación!A16)</f>
        <v>3</v>
      </c>
      <c r="B14" s="252" t="str">
        <f>IF(Identificación!B16="","",Identificación!B16)</f>
        <v>Autoevaluación de programas académicos</v>
      </c>
      <c r="C14" s="252">
        <f>IF(Identificación!C16="","",Identificación!C16)</f>
        <v>3</v>
      </c>
      <c r="D14" s="252" t="str">
        <f>IF(Identificación!D16="","",Identificación!D16)</f>
        <v>Divulgación del estatuto profesoral</v>
      </c>
      <c r="E14" s="252" t="e">
        <f>IF(Identificación!#REF!="","",Identificación!#REF!)</f>
        <v>#REF!</v>
      </c>
      <c r="F14" s="265"/>
      <c r="G14" s="251"/>
      <c r="H14" s="251"/>
      <c r="I14" s="252"/>
      <c r="J14" s="253" t="str">
        <f>IF(Identificación!G16="","",Identificación!G16)</f>
        <v>Incentivar la  divulgacióndel estatuto profesoral por medio de la definición de una estrategia de comunicación.</v>
      </c>
      <c r="K14" s="253" t="str">
        <f>IF(Identificación!H16="","",Identificación!H16)</f>
        <v>Comité curricular 
Docentes del programa</v>
      </c>
      <c r="L14" s="253" t="str">
        <f>IF(Identificación!I16="","",Identificación!I16)</f>
        <v>Estrategía de comunicación diseñada e implementada</v>
      </c>
      <c r="M14" s="253" t="str">
        <f>IF(Identificación!J16="","",Identificación!J16)</f>
        <v>Para la divulgación del estatuto profesoral la institución ha implementado los siguientes mecanismos: Página Web institucional, Inducción  y  reinducción docente, actividades que se programan desde vicerectoría académica y se divulga y se invita por el campus informa, por meedio de las facultade y programas, y los correos instutucionales de cada profesor.</v>
      </c>
      <c r="N14" s="253" t="str">
        <f>IF(Identificación!K16="","",Identificación!K16)</f>
        <v>100  % de docentes informados, sencibilizados y con capacidad de  usar la normatividad.</v>
      </c>
      <c r="O14" s="254"/>
      <c r="P14" s="253"/>
      <c r="Q14" s="253" t="str">
        <f>IFERROR(VLOOKUP(P14,ACREDITACIÓN!$A$109:$B$129,2,0),"")</f>
        <v/>
      </c>
      <c r="R14" s="253"/>
      <c r="S14" s="255" t="str">
        <f>IF(Identificación!P16="","",Identificación!P16)</f>
        <v>1. Definición de la estrategia de comunicación
2. Implementación de la estrategia de comunicación
3. Seguimiento y evaluación de la implementación de la estrategia
4. Acciones de mejora para la estrategia de comunicación.</v>
      </c>
      <c r="T14" s="266" t="str">
        <f>IF(Identificación!Q16="","",Identificación!Q16)</f>
        <v xml:space="preserve"> 1. Director del programa
2. Comité Curricular</v>
      </c>
      <c r="U14" s="255" t="e">
        <f>IF(Identificación!#REF!="","",Identificación!#REF!)</f>
        <v>#REF!</v>
      </c>
      <c r="V14" s="255" t="e">
        <f>IF(Identificación!#REF!="","",Identificación!#REF!)</f>
        <v>#REF!</v>
      </c>
      <c r="W14" s="267" t="str">
        <f>IF(Identificación!R16="","",Identificación!R16)</f>
        <v>Segundo semestre del año 2020</v>
      </c>
      <c r="X14" s="268" t="str">
        <f>IF(Identificación!S16="","",Identificación!S16)</f>
        <v>Permanente</v>
      </c>
      <c r="Y14" s="287" t="e">
        <f>IF(Identificación!#REF!="","",Identificación!#REF!)</f>
        <v>#REF!</v>
      </c>
      <c r="Z14" s="288"/>
      <c r="AA14" s="293"/>
      <c r="AB14" s="294"/>
      <c r="AC14" s="294"/>
      <c r="AD14" s="294"/>
      <c r="AE14" s="294"/>
      <c r="AF14" s="294"/>
      <c r="AG14" s="296" t="str">
        <f t="shared" si="0"/>
        <v/>
      </c>
      <c r="AH14" s="298"/>
      <c r="AI14" s="298"/>
      <c r="AJ14" s="298"/>
      <c r="AK14" s="298"/>
    </row>
    <row r="15" spans="1:37" s="283" customFormat="1" ht="69.75" customHeight="1" x14ac:dyDescent="0.2">
      <c r="A15" s="250">
        <f>IF(Identificación!A18="","",Identificación!A18)</f>
        <v>4</v>
      </c>
      <c r="B15" s="252" t="str">
        <f>IF(Identificación!B18="","",Identificación!B18)</f>
        <v>Autoevaluación de programas académicos</v>
      </c>
      <c r="C15" s="252">
        <f>IF(Identificación!C18="","",Identificación!C18)</f>
        <v>3</v>
      </c>
      <c r="D15" s="252" t="str">
        <f>IF(Identificación!D18="","",Identificación!D18)</f>
        <v>Visibillidad del Programa de TI en contextos nacionales e internacionales</v>
      </c>
      <c r="E15" s="252" t="e">
        <f>IF(Identificación!#REF!="","",Identificación!#REF!)</f>
        <v>#REF!</v>
      </c>
      <c r="F15" s="265"/>
      <c r="G15" s="251"/>
      <c r="H15" s="251"/>
      <c r="I15" s="252"/>
      <c r="J15" s="253" t="str">
        <f>IF(Identificación!G18="","",Identificación!G18)</f>
        <v xml:space="preserve">Aprovechar los convenios internacionales y promover alianzas con comunidades académicas nacionales </v>
      </c>
      <c r="K15" s="253" t="str">
        <f>IF(Identificación!H18="","",Identificación!H18)</f>
        <v>Director del Programa y Comité Curricular</v>
      </c>
      <c r="L15" s="253" t="str">
        <f>IF(Identificación!I18="","",Identificación!I18)</f>
        <v xml:space="preserve">Número de acuerdos de intención con comunidades académicas en marcha            </v>
      </c>
      <c r="M15" s="253" t="str">
        <f>IF(Identificación!J18="","",Identificación!J18)</f>
        <v>3 Convenios firmados sin ejecución</v>
      </c>
      <c r="N15" s="253" t="str">
        <f>IF(Identificación!K18="","",Identificación!K18)</f>
        <v>Tres acuerdos de intención en marcha</v>
      </c>
      <c r="O15" s="254"/>
      <c r="P15" s="253"/>
      <c r="Q15" s="253" t="str">
        <f>IFERROR(VLOOKUP(P15,ACREDITACIÓN!$A$109:$B$129,2,0),"")</f>
        <v/>
      </c>
      <c r="R15" s="253"/>
      <c r="S15" s="255" t="str">
        <f>IF(Identificación!P18="","",Identificación!P18)</f>
        <v>1. Definición de la estrategia de Visibilidad
2. Implementación de la estrategia de inserción en comunidades nacionales e internacionales
3. Seguimiento y evaluación de la implementación de la estrategia
4. Acciones de mejora para la estrategia de visibilidad e inserción en comunidades nacionales e internacionales.</v>
      </c>
      <c r="T15" s="266" t="str">
        <f>IF(Identificación!Q18="","",Identificación!Q18)</f>
        <v>Reponsable del Factor 5 de visibilidad nacional e internacional, Grupos de Investigación, Comité curricular y Nodos académicos</v>
      </c>
      <c r="U15" s="255" t="e">
        <f>IF(Identificación!#REF!="","",Identificación!#REF!)</f>
        <v>#REF!</v>
      </c>
      <c r="V15" s="255" t="e">
        <f>IF(Identificación!#REF!="","",Identificación!#REF!)</f>
        <v>#REF!</v>
      </c>
      <c r="W15" s="267">
        <f>IF(Identificación!R18="","",Identificación!R18)</f>
        <v>43689</v>
      </c>
      <c r="X15" s="268">
        <f>IF(Identificación!S18="","",Identificación!S18)</f>
        <v>44196</v>
      </c>
      <c r="Y15" s="287" t="e">
        <f>IF(Identificación!#REF!="","",Identificación!#REF!)</f>
        <v>#REF!</v>
      </c>
      <c r="Z15" s="288"/>
      <c r="AA15" s="293"/>
      <c r="AB15" s="294"/>
      <c r="AC15" s="294"/>
      <c r="AD15" s="294"/>
      <c r="AE15" s="294"/>
      <c r="AF15" s="294"/>
      <c r="AG15" s="296" t="str">
        <f t="shared" si="0"/>
        <v/>
      </c>
      <c r="AH15" s="298"/>
      <c r="AI15" s="298"/>
      <c r="AJ15" s="298"/>
      <c r="AK15" s="298"/>
    </row>
    <row r="16" spans="1:37" s="283" customFormat="1" ht="69.75" customHeight="1" x14ac:dyDescent="0.2">
      <c r="A16" s="250">
        <f>IF(Identificación!A19="","",Identificación!A19)</f>
        <v>5</v>
      </c>
      <c r="B16" s="252" t="str">
        <f>IF(Identificación!B19="","",Identificación!B19)</f>
        <v>Autoevaluación institucional</v>
      </c>
      <c r="C16" s="252">
        <f>IF(Identificación!C19="","",Identificación!C19)</f>
        <v>2</v>
      </c>
      <c r="D16" s="252" t="str">
        <f>IF(Identificación!D19="","",Identificación!D19)</f>
        <v>Participación de   estudiantes del programa en proyectos de Investigación,  innovación  y emprendimiento en el marco de programas de Universidad - Empresa - Estado</v>
      </c>
      <c r="E16" s="252" t="e">
        <f>IF(Identificación!#REF!="","",Identificación!#REF!)</f>
        <v>#REF!</v>
      </c>
      <c r="F16" s="265"/>
      <c r="G16" s="251"/>
      <c r="H16" s="251"/>
      <c r="I16" s="252"/>
      <c r="J16" s="253" t="str">
        <f>IF(Identificación!G19="","",Identificación!G19)</f>
        <v>Diseño e Implementación de lineas de trabajo desde los primeros semestres para involucrar a los estudiantes en proyectos de investigación</v>
      </c>
      <c r="K16" s="253" t="str">
        <f>IF(Identificación!H19="","",Identificación!H19)</f>
        <v>Director del Programa y Comité Curricular</v>
      </c>
      <c r="L16" s="253" t="str">
        <f>IF(Identificación!I19="","",Identificación!I19)</f>
        <v>Numero de estudiantes participando con proyectos en eventos de innovación y emprendimiento</v>
      </c>
      <c r="M16" s="253" t="str">
        <f>IF(Identificación!J19="","",Identificación!J19)</f>
        <v>La semana de integración del Programa</v>
      </c>
      <c r="N16" s="253" t="str">
        <f>IF(Identificación!K19="","",Identificación!K19)</f>
        <v>5% del total de estudiantes participando en proyectos</v>
      </c>
      <c r="O16" s="254"/>
      <c r="P16" s="253"/>
      <c r="Q16" s="253" t="str">
        <f>IFERROR(VLOOKUP(P16,ACREDITACIÓN!$A$109:$B$129,2,0),"")</f>
        <v/>
      </c>
      <c r="R16" s="253"/>
      <c r="S16" s="255" t="str">
        <f>IF(Identificación!P19="","",Identificación!P19)</f>
        <v>1. Definición de la estrategia de participación de los estudiantes del programa en proyectos de innovación  y emprendimiento en el marco de programas de Universidad - Empresa - Estado
2. Implementación de la estrategia participación de los estudiantes del programa en proyectos de  Investigación,  innovación  y emprendimiento en el marco de programas de Universidad - Empresa - Estado
3. Seguimiento y evaluación de la implementación de la estrategia
4. Acciones de mejora para la estrategia.</v>
      </c>
      <c r="T16" s="266" t="str">
        <f>IF(Identificación!Q19="","",Identificación!Q19)</f>
        <v>1. Director del programa
2. Comité Curricular
3. Docentes del programa
5. Representantes estudiantiles</v>
      </c>
      <c r="U16" s="255" t="e">
        <f>IF(Identificación!#REF!="","",Identificación!#REF!)</f>
        <v>#REF!</v>
      </c>
      <c r="V16" s="255" t="e">
        <f>IF(Identificación!#REF!="","",Identificación!#REF!)</f>
        <v>#REF!</v>
      </c>
      <c r="W16" s="267">
        <f>IF(Identificación!R19="","",Identificación!R19)</f>
        <v>43689</v>
      </c>
      <c r="X16" s="268" t="str">
        <f>IF(Identificación!S19="","",Identificación!S19)</f>
        <v>Permanente</v>
      </c>
      <c r="Y16" s="287" t="e">
        <f>IF(Identificación!#REF!="","",Identificación!#REF!)</f>
        <v>#REF!</v>
      </c>
      <c r="Z16" s="288"/>
      <c r="AA16" s="293"/>
      <c r="AB16" s="294"/>
      <c r="AC16" s="294"/>
      <c r="AD16" s="294"/>
      <c r="AE16" s="294"/>
      <c r="AF16" s="294"/>
      <c r="AG16" s="296" t="str">
        <f t="shared" si="0"/>
        <v/>
      </c>
      <c r="AH16" s="298"/>
      <c r="AI16" s="298"/>
      <c r="AJ16" s="298"/>
      <c r="AK16" s="298"/>
    </row>
    <row r="17" spans="1:37" s="283" customFormat="1" ht="69.75" customHeight="1" x14ac:dyDescent="0.2">
      <c r="A17" s="250">
        <f>IF(Identificación!A24="","",Identificación!A24)</f>
        <v>6</v>
      </c>
      <c r="B17" s="252" t="str">
        <f>IF(Identificación!B24="","",Identificación!B24)</f>
        <v>Autoevaluación institucional</v>
      </c>
      <c r="C17" s="252">
        <f>IF(Identificación!C24="","",Identificación!C24)</f>
        <v>2</v>
      </c>
      <c r="D17" s="252" t="str">
        <f>IF(Identificación!D24="","",Identificación!D24)</f>
        <v xml:space="preserve">Fomentar la participación efectiva de docentes y estudiantes en procesos de investigación e innovación </v>
      </c>
      <c r="E17" s="252" t="e">
        <f>IF(Identificación!#REF!="","",Identificación!#REF!)</f>
        <v>#REF!</v>
      </c>
      <c r="F17" s="265"/>
      <c r="G17" s="251"/>
      <c r="H17" s="251"/>
      <c r="I17" s="252"/>
      <c r="J17" s="253" t="str">
        <f>IF(Identificación!G24="","",Identificación!G24)</f>
        <v>Esteblecer un sistema de fomento a la investigación</v>
      </c>
      <c r="K17" s="253" t="str">
        <f>IF(Identificación!H24="","",Identificación!H24)</f>
        <v>Director del Programa y Comité Curricular</v>
      </c>
      <c r="L17" s="253" t="str">
        <f>IF(Identificación!I24="","",Identificación!I24)</f>
        <v>Sistema de fomento a la investigación</v>
      </c>
      <c r="M17" s="253" t="str">
        <f>IF(Identificación!J24="","",Identificación!J24)</f>
        <v>Participación en convocatorias</v>
      </c>
      <c r="N17" s="253" t="str">
        <f>IF(Identificación!K24="","",Identificación!K24)</f>
        <v xml:space="preserve">Incremento de proyectos de investigació en un 50% </v>
      </c>
      <c r="O17" s="254"/>
      <c r="P17" s="253"/>
      <c r="Q17" s="253" t="str">
        <f>IFERROR(VLOOKUP(P17,ACREDITACIÓN!$A$109:$B$129,2,0),"")</f>
        <v/>
      </c>
      <c r="R17" s="253"/>
      <c r="S17" s="255" t="str">
        <f>IF(Identificación!P24="","",Identificación!P24)</f>
        <v xml:space="preserve">Realizar un diagnóstico de las capacidades de investigación
Crear un programa de formación 
Realizar una feria de investigación
Consolidar un banco de proyectos  </v>
      </c>
      <c r="T17" s="266" t="str">
        <f>IF(Identificación!Q24="","",Identificación!Q24)</f>
        <v xml:space="preserve">Director del Programa  y  docentes </v>
      </c>
      <c r="U17" s="255" t="e">
        <f>IF(Identificación!#REF!="","",Identificación!#REF!)</f>
        <v>#REF!</v>
      </c>
      <c r="V17" s="255" t="e">
        <f>IF(Identificación!#REF!="","",Identificación!#REF!)</f>
        <v>#REF!</v>
      </c>
      <c r="W17" s="267">
        <f>IF(Identificación!R24="","",Identificación!R24)</f>
        <v>43707</v>
      </c>
      <c r="X17" s="268">
        <f>IF(Identificación!S24="","",Identificación!S24)</f>
        <v>44803</v>
      </c>
      <c r="Y17" s="287" t="e">
        <f>IF(Identificación!#REF!="","",Identificación!#REF!)</f>
        <v>#REF!</v>
      </c>
      <c r="Z17" s="288"/>
      <c r="AA17" s="293"/>
      <c r="AB17" s="294"/>
      <c r="AC17" s="294"/>
      <c r="AD17" s="294"/>
      <c r="AE17" s="294"/>
      <c r="AF17" s="294"/>
      <c r="AG17" s="296" t="str">
        <f t="shared" si="0"/>
        <v/>
      </c>
      <c r="AH17" s="298"/>
      <c r="AI17" s="298"/>
      <c r="AJ17" s="298"/>
      <c r="AK17" s="298"/>
    </row>
    <row r="18" spans="1:37" s="283" customFormat="1" ht="69.75" customHeight="1" x14ac:dyDescent="0.2">
      <c r="A18" s="250" t="e">
        <f>IF(Identificación!#REF!="","",Identificación!#REF!)</f>
        <v>#REF!</v>
      </c>
      <c r="B18" s="252" t="e">
        <f>IF(Identificación!#REF!="","",Identificación!#REF!)</f>
        <v>#REF!</v>
      </c>
      <c r="C18" s="252" t="e">
        <f>IF(Identificación!#REF!="","",Identificación!#REF!)</f>
        <v>#REF!</v>
      </c>
      <c r="D18" s="252" t="e">
        <f>IF(Identificación!#REF!="","",Identificación!#REF!)</f>
        <v>#REF!</v>
      </c>
      <c r="E18" s="252" t="e">
        <f>IF(Identificación!#REF!="","",Identificación!#REF!)</f>
        <v>#REF!</v>
      </c>
      <c r="F18" s="265"/>
      <c r="G18" s="251"/>
      <c r="H18" s="251"/>
      <c r="I18" s="252"/>
      <c r="J18" s="253" t="e">
        <f>IF(Identificación!#REF!="","",Identificación!#REF!)</f>
        <v>#REF!</v>
      </c>
      <c r="K18" s="253" t="e">
        <f>IF(Identificación!#REF!="","",Identificación!#REF!)</f>
        <v>#REF!</v>
      </c>
      <c r="L18" s="253" t="e">
        <f>IF(Identificación!#REF!="","",Identificación!#REF!)</f>
        <v>#REF!</v>
      </c>
      <c r="M18" s="253" t="e">
        <f>IF(Identificación!#REF!="","",Identificación!#REF!)</f>
        <v>#REF!</v>
      </c>
      <c r="N18" s="253" t="e">
        <f>IF(Identificación!#REF!="","",Identificación!#REF!)</f>
        <v>#REF!</v>
      </c>
      <c r="O18" s="254"/>
      <c r="P18" s="253"/>
      <c r="Q18" s="253" t="str">
        <f>IFERROR(VLOOKUP(P18,ACREDITACIÓN!$A$109:$B$129,2,0),"")</f>
        <v/>
      </c>
      <c r="R18" s="253"/>
      <c r="S18" s="255" t="e">
        <f>IF(Identificación!#REF!="","",Identificación!#REF!)</f>
        <v>#REF!</v>
      </c>
      <c r="T18" s="266" t="e">
        <f>IF(Identificación!#REF!="","",Identificación!#REF!)</f>
        <v>#REF!</v>
      </c>
      <c r="U18" s="255" t="e">
        <f>IF(Identificación!#REF!="","",Identificación!#REF!)</f>
        <v>#REF!</v>
      </c>
      <c r="V18" s="255" t="e">
        <f>IF(Identificación!#REF!="","",Identificación!#REF!)</f>
        <v>#REF!</v>
      </c>
      <c r="W18" s="267" t="e">
        <f>IF(Identificación!#REF!="","",Identificación!#REF!)</f>
        <v>#REF!</v>
      </c>
      <c r="X18" s="268" t="e">
        <f>IF(Identificación!#REF!="","",Identificación!#REF!)</f>
        <v>#REF!</v>
      </c>
      <c r="Y18" s="287" t="e">
        <f>IF(Identificación!#REF!="","",Identificación!#REF!)</f>
        <v>#REF!</v>
      </c>
      <c r="Z18" s="288"/>
      <c r="AA18" s="293"/>
      <c r="AB18" s="294"/>
      <c r="AC18" s="294"/>
      <c r="AD18" s="294"/>
      <c r="AE18" s="294"/>
      <c r="AF18" s="294"/>
      <c r="AG18" s="296" t="str">
        <f t="shared" si="0"/>
        <v/>
      </c>
      <c r="AH18" s="298"/>
      <c r="AI18" s="298"/>
      <c r="AJ18" s="298"/>
      <c r="AK18" s="298"/>
    </row>
    <row r="19" spans="1:37" s="283" customFormat="1" ht="69.75" customHeight="1" x14ac:dyDescent="0.2">
      <c r="A19" s="250" t="e">
        <f>IF(Identificación!#REF!="","",Identificación!#REF!)</f>
        <v>#REF!</v>
      </c>
      <c r="B19" s="252" t="e">
        <f>IF(Identificación!#REF!="","",Identificación!#REF!)</f>
        <v>#REF!</v>
      </c>
      <c r="C19" s="252" t="e">
        <f>IF(Identificación!#REF!="","",Identificación!#REF!)</f>
        <v>#REF!</v>
      </c>
      <c r="D19" s="252" t="e">
        <f>IF(Identificación!#REF!="","",Identificación!#REF!)</f>
        <v>#REF!</v>
      </c>
      <c r="E19" s="252" t="e">
        <f>IF(Identificación!#REF!="","",Identificación!#REF!)</f>
        <v>#REF!</v>
      </c>
      <c r="F19" s="265"/>
      <c r="G19" s="251"/>
      <c r="H19" s="251"/>
      <c r="I19" s="252"/>
      <c r="J19" s="253" t="e">
        <f>IF(Identificación!#REF!="","",Identificación!#REF!)</f>
        <v>#REF!</v>
      </c>
      <c r="K19" s="253" t="e">
        <f>IF(Identificación!#REF!="","",Identificación!#REF!)</f>
        <v>#REF!</v>
      </c>
      <c r="L19" s="253" t="e">
        <f>IF(Identificación!#REF!="","",Identificación!#REF!)</f>
        <v>#REF!</v>
      </c>
      <c r="M19" s="253" t="e">
        <f>IF(Identificación!#REF!="","",Identificación!#REF!)</f>
        <v>#REF!</v>
      </c>
      <c r="N19" s="253" t="e">
        <f>IF(Identificación!#REF!="","",Identificación!#REF!)</f>
        <v>#REF!</v>
      </c>
      <c r="O19" s="254"/>
      <c r="P19" s="253"/>
      <c r="Q19" s="253" t="str">
        <f>IFERROR(VLOOKUP(P19,ACREDITACIÓN!$A$109:$B$129,2,0),"")</f>
        <v/>
      </c>
      <c r="R19" s="253"/>
      <c r="S19" s="255" t="e">
        <f>IF(Identificación!#REF!="","",Identificación!#REF!)</f>
        <v>#REF!</v>
      </c>
      <c r="T19" s="266" t="e">
        <f>IF(Identificación!#REF!="","",Identificación!#REF!)</f>
        <v>#REF!</v>
      </c>
      <c r="U19" s="255" t="e">
        <f>IF(Identificación!#REF!="","",Identificación!#REF!)</f>
        <v>#REF!</v>
      </c>
      <c r="V19" s="255" t="e">
        <f>IF(Identificación!#REF!="","",Identificación!#REF!)</f>
        <v>#REF!</v>
      </c>
      <c r="W19" s="267" t="e">
        <f>IF(Identificación!#REF!="","",Identificación!#REF!)</f>
        <v>#REF!</v>
      </c>
      <c r="X19" s="268" t="e">
        <f>IF(Identificación!#REF!="","",Identificación!#REF!)</f>
        <v>#REF!</v>
      </c>
      <c r="Y19" s="287" t="e">
        <f>IF(Identificación!#REF!="","",Identificación!#REF!)</f>
        <v>#REF!</v>
      </c>
      <c r="Z19" s="288"/>
      <c r="AA19" s="293"/>
      <c r="AB19" s="294"/>
      <c r="AC19" s="294"/>
      <c r="AD19" s="294"/>
      <c r="AE19" s="294"/>
      <c r="AF19" s="294"/>
      <c r="AG19" s="296" t="str">
        <f t="shared" si="0"/>
        <v/>
      </c>
      <c r="AH19" s="298"/>
      <c r="AI19" s="298"/>
      <c r="AJ19" s="298"/>
      <c r="AK19" s="298"/>
    </row>
    <row r="20" spans="1:37" s="283" customFormat="1" ht="69.75" customHeight="1" x14ac:dyDescent="0.2">
      <c r="A20" s="250" t="e">
        <f>IF(Identificación!#REF!="","",Identificación!#REF!)</f>
        <v>#REF!</v>
      </c>
      <c r="B20" s="252" t="e">
        <f>IF(Identificación!#REF!="","",Identificación!#REF!)</f>
        <v>#REF!</v>
      </c>
      <c r="C20" s="252" t="e">
        <f>IF(Identificación!#REF!="","",Identificación!#REF!)</f>
        <v>#REF!</v>
      </c>
      <c r="D20" s="252" t="e">
        <f>IF(Identificación!#REF!="","",Identificación!#REF!)</f>
        <v>#REF!</v>
      </c>
      <c r="E20" s="252" t="e">
        <f>IF(Identificación!#REF!="","",Identificación!#REF!)</f>
        <v>#REF!</v>
      </c>
      <c r="F20" s="265"/>
      <c r="G20" s="251"/>
      <c r="H20" s="251"/>
      <c r="I20" s="252"/>
      <c r="J20" s="253" t="e">
        <f>IF(Identificación!#REF!="","",Identificación!#REF!)</f>
        <v>#REF!</v>
      </c>
      <c r="K20" s="253" t="e">
        <f>IF(Identificación!#REF!="","",Identificación!#REF!)</f>
        <v>#REF!</v>
      </c>
      <c r="L20" s="253" t="e">
        <f>IF(Identificación!#REF!="","",Identificación!#REF!)</f>
        <v>#REF!</v>
      </c>
      <c r="M20" s="253" t="e">
        <f>IF(Identificación!#REF!="","",Identificación!#REF!)</f>
        <v>#REF!</v>
      </c>
      <c r="N20" s="253" t="e">
        <f>IF(Identificación!#REF!="","",Identificación!#REF!)</f>
        <v>#REF!</v>
      </c>
      <c r="O20" s="254"/>
      <c r="P20" s="253"/>
      <c r="Q20" s="253" t="str">
        <f>IFERROR(VLOOKUP(P20,ACREDITACIÓN!$A$109:$B$129,2,0),"")</f>
        <v/>
      </c>
      <c r="R20" s="253"/>
      <c r="S20" s="255" t="e">
        <f>IF(Identificación!#REF!="","",Identificación!#REF!)</f>
        <v>#REF!</v>
      </c>
      <c r="T20" s="266" t="e">
        <f>IF(Identificación!#REF!="","",Identificación!#REF!)</f>
        <v>#REF!</v>
      </c>
      <c r="U20" s="255" t="e">
        <f>IF(Identificación!#REF!="","",Identificación!#REF!)</f>
        <v>#REF!</v>
      </c>
      <c r="V20" s="255" t="e">
        <f>IF(Identificación!#REF!="","",Identificación!#REF!)</f>
        <v>#REF!</v>
      </c>
      <c r="W20" s="267" t="e">
        <f>IF(Identificación!#REF!="","",Identificación!#REF!)</f>
        <v>#REF!</v>
      </c>
      <c r="X20" s="268" t="e">
        <f>IF(Identificación!#REF!="","",Identificación!#REF!)</f>
        <v>#REF!</v>
      </c>
      <c r="Y20" s="287" t="e">
        <f>IF(Identificación!#REF!="","",Identificación!#REF!)</f>
        <v>#REF!</v>
      </c>
      <c r="Z20" s="288"/>
      <c r="AA20" s="293"/>
      <c r="AB20" s="294"/>
      <c r="AC20" s="294"/>
      <c r="AD20" s="294"/>
      <c r="AE20" s="294"/>
      <c r="AF20" s="294"/>
      <c r="AG20" s="296" t="str">
        <f t="shared" si="0"/>
        <v/>
      </c>
      <c r="AH20" s="298"/>
      <c r="AI20" s="298"/>
      <c r="AJ20" s="298"/>
      <c r="AK20" s="298"/>
    </row>
    <row r="21" spans="1:37" s="283" customFormat="1" ht="69.75" customHeight="1" x14ac:dyDescent="0.2">
      <c r="A21" s="250" t="e">
        <f>IF(Identificación!#REF!="","",Identificación!#REF!)</f>
        <v>#REF!</v>
      </c>
      <c r="B21" s="252" t="e">
        <f>IF(Identificación!#REF!="","",Identificación!#REF!)</f>
        <v>#REF!</v>
      </c>
      <c r="C21" s="252" t="e">
        <f>IF(Identificación!#REF!="","",Identificación!#REF!)</f>
        <v>#REF!</v>
      </c>
      <c r="D21" s="252" t="e">
        <f>IF(Identificación!#REF!="","",Identificación!#REF!)</f>
        <v>#REF!</v>
      </c>
      <c r="E21" s="252" t="e">
        <f>IF(Identificación!#REF!="","",Identificación!#REF!)</f>
        <v>#REF!</v>
      </c>
      <c r="F21" s="265"/>
      <c r="G21" s="251"/>
      <c r="H21" s="251"/>
      <c r="I21" s="252"/>
      <c r="J21" s="253" t="e">
        <f>IF(Identificación!#REF!="","",Identificación!#REF!)</f>
        <v>#REF!</v>
      </c>
      <c r="K21" s="253" t="e">
        <f>IF(Identificación!#REF!="","",Identificación!#REF!)</f>
        <v>#REF!</v>
      </c>
      <c r="L21" s="253" t="e">
        <f>IF(Identificación!#REF!="","",Identificación!#REF!)</f>
        <v>#REF!</v>
      </c>
      <c r="M21" s="253" t="e">
        <f>IF(Identificación!#REF!="","",Identificación!#REF!)</f>
        <v>#REF!</v>
      </c>
      <c r="N21" s="253" t="e">
        <f>IF(Identificación!#REF!="","",Identificación!#REF!)</f>
        <v>#REF!</v>
      </c>
      <c r="O21" s="254"/>
      <c r="P21" s="253"/>
      <c r="Q21" s="253" t="str">
        <f>IFERROR(VLOOKUP(P21,ACREDITACIÓN!$A$109:$B$129,2,0),"")</f>
        <v/>
      </c>
      <c r="R21" s="253"/>
      <c r="S21" s="255" t="e">
        <f>IF(Identificación!#REF!="","",Identificación!#REF!)</f>
        <v>#REF!</v>
      </c>
      <c r="T21" s="266" t="e">
        <f>IF(Identificación!#REF!="","",Identificación!#REF!)</f>
        <v>#REF!</v>
      </c>
      <c r="U21" s="255" t="e">
        <f>IF(Identificación!#REF!="","",Identificación!#REF!)</f>
        <v>#REF!</v>
      </c>
      <c r="V21" s="255" t="e">
        <f>IF(Identificación!#REF!="","",Identificación!#REF!)</f>
        <v>#REF!</v>
      </c>
      <c r="W21" s="267" t="e">
        <f>IF(Identificación!#REF!="","",Identificación!#REF!)</f>
        <v>#REF!</v>
      </c>
      <c r="X21" s="268" t="e">
        <f>IF(Identificación!#REF!="","",Identificación!#REF!)</f>
        <v>#REF!</v>
      </c>
      <c r="Y21" s="287" t="e">
        <f>IF(Identificación!#REF!="","",Identificación!#REF!)</f>
        <v>#REF!</v>
      </c>
      <c r="Z21" s="288"/>
      <c r="AA21" s="293"/>
      <c r="AB21" s="294"/>
      <c r="AC21" s="294"/>
      <c r="AD21" s="294"/>
      <c r="AE21" s="294"/>
      <c r="AF21" s="294"/>
      <c r="AG21" s="296" t="str">
        <f t="shared" si="0"/>
        <v/>
      </c>
      <c r="AH21" s="298"/>
      <c r="AI21" s="298"/>
      <c r="AJ21" s="298"/>
      <c r="AK21" s="298"/>
    </row>
    <row r="22" spans="1:37" s="283" customFormat="1" ht="69.75" customHeight="1" x14ac:dyDescent="0.2">
      <c r="A22" s="250" t="e">
        <f>IF(Identificación!#REF!="","",Identificación!#REF!)</f>
        <v>#REF!</v>
      </c>
      <c r="B22" s="252" t="e">
        <f>IF(Identificación!#REF!="","",Identificación!#REF!)</f>
        <v>#REF!</v>
      </c>
      <c r="C22" s="252" t="e">
        <f>IF(Identificación!#REF!="","",Identificación!#REF!)</f>
        <v>#REF!</v>
      </c>
      <c r="D22" s="252" t="e">
        <f>IF(Identificación!#REF!="","",Identificación!#REF!)</f>
        <v>#REF!</v>
      </c>
      <c r="E22" s="252" t="e">
        <f>IF(Identificación!#REF!="","",Identificación!#REF!)</f>
        <v>#REF!</v>
      </c>
      <c r="F22" s="265"/>
      <c r="G22" s="251"/>
      <c r="H22" s="251"/>
      <c r="I22" s="252"/>
      <c r="J22" s="253" t="e">
        <f>IF(Identificación!#REF!="","",Identificación!#REF!)</f>
        <v>#REF!</v>
      </c>
      <c r="K22" s="253" t="e">
        <f>IF(Identificación!#REF!="","",Identificación!#REF!)</f>
        <v>#REF!</v>
      </c>
      <c r="L22" s="253" t="e">
        <f>IF(Identificación!#REF!="","",Identificación!#REF!)</f>
        <v>#REF!</v>
      </c>
      <c r="M22" s="253" t="e">
        <f>IF(Identificación!#REF!="","",Identificación!#REF!)</f>
        <v>#REF!</v>
      </c>
      <c r="N22" s="253" t="e">
        <f>IF(Identificación!#REF!="","",Identificación!#REF!)</f>
        <v>#REF!</v>
      </c>
      <c r="O22" s="254"/>
      <c r="P22" s="253"/>
      <c r="Q22" s="253" t="str">
        <f>IFERROR(VLOOKUP(P22,ACREDITACIÓN!$A$109:$B$129,2,0),"")</f>
        <v/>
      </c>
      <c r="R22" s="253"/>
      <c r="S22" s="255" t="e">
        <f>IF(Identificación!#REF!="","",Identificación!#REF!)</f>
        <v>#REF!</v>
      </c>
      <c r="T22" s="266" t="e">
        <f>IF(Identificación!#REF!="","",Identificación!#REF!)</f>
        <v>#REF!</v>
      </c>
      <c r="U22" s="255" t="e">
        <f>IF(Identificación!#REF!="","",Identificación!#REF!)</f>
        <v>#REF!</v>
      </c>
      <c r="V22" s="255" t="e">
        <f>IF(Identificación!#REF!="","",Identificación!#REF!)</f>
        <v>#REF!</v>
      </c>
      <c r="W22" s="267" t="e">
        <f>IF(Identificación!#REF!="","",Identificación!#REF!)</f>
        <v>#REF!</v>
      </c>
      <c r="X22" s="268" t="e">
        <f>IF(Identificación!#REF!="","",Identificación!#REF!)</f>
        <v>#REF!</v>
      </c>
      <c r="Y22" s="287" t="e">
        <f>IF(Identificación!#REF!="","",Identificación!#REF!)</f>
        <v>#REF!</v>
      </c>
      <c r="Z22" s="288"/>
      <c r="AA22" s="293"/>
      <c r="AB22" s="294"/>
      <c r="AC22" s="294"/>
      <c r="AD22" s="294"/>
      <c r="AE22" s="294"/>
      <c r="AF22" s="294"/>
      <c r="AG22" s="296" t="str">
        <f t="shared" si="0"/>
        <v/>
      </c>
      <c r="AH22" s="298"/>
      <c r="AI22" s="298"/>
      <c r="AJ22" s="298"/>
      <c r="AK22" s="298"/>
    </row>
    <row r="23" spans="1:37" s="283" customFormat="1" ht="69.75" customHeight="1" x14ac:dyDescent="0.2">
      <c r="A23" s="250" t="e">
        <f>IF(Identificación!#REF!="","",Identificación!#REF!)</f>
        <v>#REF!</v>
      </c>
      <c r="B23" s="252" t="e">
        <f>IF(Identificación!#REF!="","",Identificación!#REF!)</f>
        <v>#REF!</v>
      </c>
      <c r="C23" s="252" t="e">
        <f>IF(Identificación!#REF!="","",Identificación!#REF!)</f>
        <v>#REF!</v>
      </c>
      <c r="D23" s="252" t="e">
        <f>IF(Identificación!#REF!="","",Identificación!#REF!)</f>
        <v>#REF!</v>
      </c>
      <c r="E23" s="252" t="e">
        <f>IF(Identificación!#REF!="","",Identificación!#REF!)</f>
        <v>#REF!</v>
      </c>
      <c r="F23" s="265"/>
      <c r="G23" s="251"/>
      <c r="H23" s="251"/>
      <c r="I23" s="252"/>
      <c r="J23" s="253" t="e">
        <f>IF(Identificación!#REF!="","",Identificación!#REF!)</f>
        <v>#REF!</v>
      </c>
      <c r="K23" s="253" t="e">
        <f>IF(Identificación!#REF!="","",Identificación!#REF!)</f>
        <v>#REF!</v>
      </c>
      <c r="L23" s="253" t="e">
        <f>IF(Identificación!#REF!="","",Identificación!#REF!)</f>
        <v>#REF!</v>
      </c>
      <c r="M23" s="253" t="e">
        <f>IF(Identificación!#REF!="","",Identificación!#REF!)</f>
        <v>#REF!</v>
      </c>
      <c r="N23" s="253" t="e">
        <f>IF(Identificación!#REF!="","",Identificación!#REF!)</f>
        <v>#REF!</v>
      </c>
      <c r="O23" s="254"/>
      <c r="P23" s="253"/>
      <c r="Q23" s="253" t="str">
        <f>IFERROR(VLOOKUP(P23,ACREDITACIÓN!$A$109:$B$129,2,0),"")</f>
        <v/>
      </c>
      <c r="R23" s="253"/>
      <c r="S23" s="255" t="e">
        <f>IF(Identificación!#REF!="","",Identificación!#REF!)</f>
        <v>#REF!</v>
      </c>
      <c r="T23" s="266" t="e">
        <f>IF(Identificación!#REF!="","",Identificación!#REF!)</f>
        <v>#REF!</v>
      </c>
      <c r="U23" s="255" t="e">
        <f>IF(Identificación!#REF!="","",Identificación!#REF!)</f>
        <v>#REF!</v>
      </c>
      <c r="V23" s="255" t="e">
        <f>IF(Identificación!#REF!="","",Identificación!#REF!)</f>
        <v>#REF!</v>
      </c>
      <c r="W23" s="267" t="e">
        <f>IF(Identificación!#REF!="","",Identificación!#REF!)</f>
        <v>#REF!</v>
      </c>
      <c r="X23" s="268" t="e">
        <f>IF(Identificación!#REF!="","",Identificación!#REF!)</f>
        <v>#REF!</v>
      </c>
      <c r="Y23" s="287" t="e">
        <f>IF(Identificación!#REF!="","",Identificación!#REF!)</f>
        <v>#REF!</v>
      </c>
      <c r="Z23" s="288"/>
      <c r="AA23" s="293"/>
      <c r="AB23" s="294"/>
      <c r="AC23" s="294"/>
      <c r="AD23" s="294"/>
      <c r="AE23" s="294"/>
      <c r="AF23" s="294"/>
      <c r="AG23" s="296" t="str">
        <f t="shared" si="0"/>
        <v/>
      </c>
      <c r="AH23" s="298"/>
      <c r="AI23" s="298"/>
      <c r="AJ23" s="298"/>
      <c r="AK23" s="298"/>
    </row>
    <row r="24" spans="1:37" s="283" customFormat="1" ht="69.75" customHeight="1" x14ac:dyDescent="0.2">
      <c r="A24" s="250" t="e">
        <f>IF(Identificación!#REF!="","",Identificación!#REF!)</f>
        <v>#REF!</v>
      </c>
      <c r="B24" s="252" t="e">
        <f>IF(Identificación!#REF!="","",Identificación!#REF!)</f>
        <v>#REF!</v>
      </c>
      <c r="C24" s="252" t="e">
        <f>IF(Identificación!#REF!="","",Identificación!#REF!)</f>
        <v>#REF!</v>
      </c>
      <c r="D24" s="252" t="e">
        <f>IF(Identificación!#REF!="","",Identificación!#REF!)</f>
        <v>#REF!</v>
      </c>
      <c r="E24" s="252" t="e">
        <f>IF(Identificación!#REF!="","",Identificación!#REF!)</f>
        <v>#REF!</v>
      </c>
      <c r="F24" s="265"/>
      <c r="G24" s="251"/>
      <c r="H24" s="251"/>
      <c r="I24" s="252"/>
      <c r="J24" s="253" t="e">
        <f>IF(Identificación!#REF!="","",Identificación!#REF!)</f>
        <v>#REF!</v>
      </c>
      <c r="K24" s="253" t="e">
        <f>IF(Identificación!#REF!="","",Identificación!#REF!)</f>
        <v>#REF!</v>
      </c>
      <c r="L24" s="253" t="e">
        <f>IF(Identificación!#REF!="","",Identificación!#REF!)</f>
        <v>#REF!</v>
      </c>
      <c r="M24" s="253" t="e">
        <f>IF(Identificación!#REF!="","",Identificación!#REF!)</f>
        <v>#REF!</v>
      </c>
      <c r="N24" s="253" t="e">
        <f>IF(Identificación!#REF!="","",Identificación!#REF!)</f>
        <v>#REF!</v>
      </c>
      <c r="O24" s="254"/>
      <c r="P24" s="253"/>
      <c r="Q24" s="253" t="str">
        <f>IFERROR(VLOOKUP(P24,ACREDITACIÓN!$A$109:$B$129,2,0),"")</f>
        <v/>
      </c>
      <c r="R24" s="253"/>
      <c r="S24" s="255" t="e">
        <f>IF(Identificación!#REF!="","",Identificación!#REF!)</f>
        <v>#REF!</v>
      </c>
      <c r="T24" s="266" t="e">
        <f>IF(Identificación!#REF!="","",Identificación!#REF!)</f>
        <v>#REF!</v>
      </c>
      <c r="U24" s="255" t="e">
        <f>IF(Identificación!#REF!="","",Identificación!#REF!)</f>
        <v>#REF!</v>
      </c>
      <c r="V24" s="255" t="e">
        <f>IF(Identificación!#REF!="","",Identificación!#REF!)</f>
        <v>#REF!</v>
      </c>
      <c r="W24" s="267" t="e">
        <f>IF(Identificación!#REF!="","",Identificación!#REF!)</f>
        <v>#REF!</v>
      </c>
      <c r="X24" s="268" t="e">
        <f>IF(Identificación!#REF!="","",Identificación!#REF!)</f>
        <v>#REF!</v>
      </c>
      <c r="Y24" s="287" t="e">
        <f>IF(Identificación!#REF!="","",Identificación!#REF!)</f>
        <v>#REF!</v>
      </c>
      <c r="Z24" s="288"/>
      <c r="AA24" s="293"/>
      <c r="AB24" s="294"/>
      <c r="AC24" s="294"/>
      <c r="AD24" s="294"/>
      <c r="AE24" s="294"/>
      <c r="AF24" s="294"/>
      <c r="AG24" s="296" t="str">
        <f t="shared" si="0"/>
        <v/>
      </c>
      <c r="AH24" s="298"/>
      <c r="AI24" s="298"/>
      <c r="AJ24" s="298"/>
      <c r="AK24" s="298"/>
    </row>
    <row r="25" spans="1:37" s="283" customFormat="1" ht="64.5" customHeight="1" x14ac:dyDescent="0.2">
      <c r="A25" s="250" t="e">
        <f>IF(Identificación!#REF!="","",Identificación!#REF!)</f>
        <v>#REF!</v>
      </c>
      <c r="B25" s="252" t="e">
        <f>IF(Identificación!#REF!="","",Identificación!#REF!)</f>
        <v>#REF!</v>
      </c>
      <c r="C25" s="252" t="e">
        <f>IF(Identificación!#REF!="","",Identificación!#REF!)</f>
        <v>#REF!</v>
      </c>
      <c r="D25" s="252" t="e">
        <f>IF(Identificación!#REF!="","",Identificación!#REF!)</f>
        <v>#REF!</v>
      </c>
      <c r="E25" s="252" t="e">
        <f>IF(Identificación!#REF!="","",Identificación!#REF!)</f>
        <v>#REF!</v>
      </c>
      <c r="F25" s="265"/>
      <c r="G25" s="251"/>
      <c r="H25" s="251"/>
      <c r="I25" s="252"/>
      <c r="J25" s="253" t="e">
        <f>IF(Identificación!#REF!="","",Identificación!#REF!)</f>
        <v>#REF!</v>
      </c>
      <c r="K25" s="253" t="e">
        <f>IF(Identificación!#REF!="","",Identificación!#REF!)</f>
        <v>#REF!</v>
      </c>
      <c r="L25" s="253" t="e">
        <f>IF(Identificación!#REF!="","",Identificación!#REF!)</f>
        <v>#REF!</v>
      </c>
      <c r="M25" s="253" t="e">
        <f>IF(Identificación!#REF!="","",Identificación!#REF!)</f>
        <v>#REF!</v>
      </c>
      <c r="N25" s="253" t="e">
        <f>IF(Identificación!#REF!="","",Identificación!#REF!)</f>
        <v>#REF!</v>
      </c>
      <c r="O25" s="254"/>
      <c r="P25" s="253"/>
      <c r="Q25" s="253" t="str">
        <f>IFERROR(VLOOKUP(P25,ACREDITACIÓN!$A$109:$B$129,2,0),"")</f>
        <v/>
      </c>
      <c r="R25" s="253"/>
      <c r="S25" s="255" t="e">
        <f>IF(Identificación!#REF!="","",Identificación!#REF!)</f>
        <v>#REF!</v>
      </c>
      <c r="T25" s="266" t="e">
        <f>IF(Identificación!#REF!="","",Identificación!#REF!)</f>
        <v>#REF!</v>
      </c>
      <c r="U25" s="255" t="e">
        <f>IF(Identificación!#REF!="","",Identificación!#REF!)</f>
        <v>#REF!</v>
      </c>
      <c r="V25" s="255" t="e">
        <f>IF(Identificación!#REF!="","",Identificación!#REF!)</f>
        <v>#REF!</v>
      </c>
      <c r="W25" s="267" t="e">
        <f>IF(Identificación!#REF!="","",Identificación!#REF!)</f>
        <v>#REF!</v>
      </c>
      <c r="X25" s="268" t="e">
        <f>IF(Identificación!#REF!="","",Identificación!#REF!)</f>
        <v>#REF!</v>
      </c>
      <c r="Y25" s="287" t="e">
        <f>IF(Identificación!#REF!="","",Identificación!#REF!)</f>
        <v>#REF!</v>
      </c>
      <c r="Z25" s="288"/>
      <c r="AA25" s="293"/>
      <c r="AB25" s="294"/>
      <c r="AC25" s="294"/>
      <c r="AD25" s="294"/>
      <c r="AE25" s="294"/>
      <c r="AF25" s="294"/>
      <c r="AG25" s="296" t="str">
        <f t="shared" si="0"/>
        <v/>
      </c>
      <c r="AH25" s="298"/>
      <c r="AI25" s="298"/>
      <c r="AJ25" s="298"/>
      <c r="AK25" s="298"/>
    </row>
    <row r="26" spans="1:37" s="283" customFormat="1" ht="71.25" customHeight="1" x14ac:dyDescent="0.2">
      <c r="A26" s="250" t="e">
        <f>IF(Identificación!#REF!="","",Identificación!#REF!)</f>
        <v>#REF!</v>
      </c>
      <c r="B26" s="252" t="e">
        <f>IF(Identificación!#REF!="","",Identificación!#REF!)</f>
        <v>#REF!</v>
      </c>
      <c r="C26" s="252" t="e">
        <f>IF(Identificación!#REF!="","",Identificación!#REF!)</f>
        <v>#REF!</v>
      </c>
      <c r="D26" s="252" t="e">
        <f>IF(Identificación!#REF!="","",Identificación!#REF!)</f>
        <v>#REF!</v>
      </c>
      <c r="E26" s="252" t="e">
        <f>IF(Identificación!#REF!="","",Identificación!#REF!)</f>
        <v>#REF!</v>
      </c>
      <c r="F26" s="265"/>
      <c r="G26" s="251"/>
      <c r="H26" s="251"/>
      <c r="I26" s="252"/>
      <c r="J26" s="253" t="e">
        <f>IF(Identificación!#REF!="","",Identificación!#REF!)</f>
        <v>#REF!</v>
      </c>
      <c r="K26" s="253" t="e">
        <f>IF(Identificación!#REF!="","",Identificación!#REF!)</f>
        <v>#REF!</v>
      </c>
      <c r="L26" s="253" t="e">
        <f>IF(Identificación!#REF!="","",Identificación!#REF!)</f>
        <v>#REF!</v>
      </c>
      <c r="M26" s="253" t="e">
        <f>IF(Identificación!#REF!="","",Identificación!#REF!)</f>
        <v>#REF!</v>
      </c>
      <c r="N26" s="253" t="e">
        <f>IF(Identificación!#REF!="","",Identificación!#REF!)</f>
        <v>#REF!</v>
      </c>
      <c r="O26" s="254"/>
      <c r="P26" s="253"/>
      <c r="Q26" s="253" t="str">
        <f>IFERROR(VLOOKUP(P26,ACREDITACIÓN!$A$109:$B$129,2,0),"")</f>
        <v/>
      </c>
      <c r="R26" s="253"/>
      <c r="S26" s="255" t="e">
        <f>IF(Identificación!#REF!="","",Identificación!#REF!)</f>
        <v>#REF!</v>
      </c>
      <c r="T26" s="266" t="e">
        <f>IF(Identificación!#REF!="","",Identificación!#REF!)</f>
        <v>#REF!</v>
      </c>
      <c r="U26" s="255" t="e">
        <f>IF(Identificación!#REF!="","",Identificación!#REF!)</f>
        <v>#REF!</v>
      </c>
      <c r="V26" s="255" t="e">
        <f>IF(Identificación!#REF!="","",Identificación!#REF!)</f>
        <v>#REF!</v>
      </c>
      <c r="W26" s="267" t="e">
        <f>IF(Identificación!#REF!="","",Identificación!#REF!)</f>
        <v>#REF!</v>
      </c>
      <c r="X26" s="268" t="e">
        <f>IF(Identificación!#REF!="","",Identificación!#REF!)</f>
        <v>#REF!</v>
      </c>
      <c r="Y26" s="287" t="e">
        <f>IF(Identificación!#REF!="","",Identificación!#REF!)</f>
        <v>#REF!</v>
      </c>
      <c r="Z26" s="288"/>
      <c r="AA26" s="293"/>
      <c r="AB26" s="294"/>
      <c r="AC26" s="294"/>
      <c r="AD26" s="294"/>
      <c r="AE26" s="294"/>
      <c r="AF26" s="294"/>
      <c r="AG26" s="296" t="str">
        <f t="shared" si="0"/>
        <v/>
      </c>
      <c r="AH26" s="298"/>
      <c r="AI26" s="298"/>
      <c r="AJ26" s="298"/>
      <c r="AK26" s="298"/>
    </row>
  </sheetData>
  <sheetProtection sheet="1" objects="1" scenarios="1"/>
  <mergeCells count="11">
    <mergeCell ref="D1:S1"/>
    <mergeCell ref="D3:S3"/>
    <mergeCell ref="S10:Y10"/>
    <mergeCell ref="AA10:AB10"/>
    <mergeCell ref="A9:AK9"/>
    <mergeCell ref="AG10:AH10"/>
    <mergeCell ref="AJ10:AJ11"/>
    <mergeCell ref="A10:I10"/>
    <mergeCell ref="J10:O10"/>
    <mergeCell ref="P10:R10"/>
    <mergeCell ref="AC10:AF10"/>
  </mergeCells>
  <conditionalFormatting sqref="D12:Y26">
    <cfRule type="expression" dxfId="5" priority="4">
      <formula>IFERROR(VLOOKUP($C12,C_ORIGEN,D$8,0),0)&lt;&gt;"X"</formula>
    </cfRule>
  </conditionalFormatting>
  <dataValidations disablePrompts="1" count="4">
    <dataValidation type="date" allowBlank="1" showInputMessage="1" errorTitle="Entrada no válida" error="Por favor escriba una fecha válida (AAAA/MM/DD)" promptTitle="Ingrese una fecha (AAAA/MM/DD)" prompt=" Registre la FECHA PROGRAMADA para el inicio de la actividad. (FORMATO AAAA/MM/DD)" sqref="W12:W26">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X12:X26">
      <formula1>1900/1/1</formula1>
      <formula2>3000/1/1</formula2>
    </dataValidation>
    <dataValidation type="list" allowBlank="1" showInputMessage="1" showErrorMessage="1" sqref="R12:R26">
      <formula1>INDIRECT($Q12)</formula1>
    </dataValidation>
    <dataValidation type="date" operator="greaterThan" allowBlank="1" showInputMessage="1" showErrorMessage="1" errorTitle="INTRODUZCA FECHA" error="DD/MM/AA" promptTitle="FECHA DE ELABORACIÓN" prompt="Ingrese la fecha en la cual elabora el plan de manejo de riesgos" sqref="V3">
      <formula1>#REF!</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ACREDITACIÓN!$A$108:$A$129</xm:f>
          </x14:formula1>
          <xm:sqref>P12:P26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workbookViewId="0">
      <selection activeCell="E9" sqref="E9"/>
    </sheetView>
  </sheetViews>
  <sheetFormatPr baseColWidth="10" defaultRowHeight="15.75" zeroHeight="1" x14ac:dyDescent="0.25"/>
  <cols>
    <col min="1" max="1" width="11.42578125" style="270"/>
    <col min="2" max="2" width="47.5703125" style="270" customWidth="1"/>
    <col min="3" max="3" width="18.140625" style="270" customWidth="1"/>
    <col min="4" max="4" width="18.42578125" style="270" customWidth="1"/>
    <col min="5" max="16384" width="11.42578125" style="270"/>
  </cols>
  <sheetData>
    <row r="1" spans="2:4" x14ac:dyDescent="0.25"/>
    <row r="2" spans="2:4" x14ac:dyDescent="0.25">
      <c r="B2" s="338" t="s">
        <v>266</v>
      </c>
      <c r="C2" s="338"/>
      <c r="D2" s="338"/>
    </row>
    <row r="3" spans="2:4" x14ac:dyDescent="0.25"/>
    <row r="4" spans="2:4" x14ac:dyDescent="0.25">
      <c r="B4" s="269" t="s">
        <v>228</v>
      </c>
      <c r="C4" s="269" t="s">
        <v>264</v>
      </c>
      <c r="D4" s="269" t="s">
        <v>265</v>
      </c>
    </row>
    <row r="5" spans="2:4" x14ac:dyDescent="0.25">
      <c r="B5" s="271" t="s">
        <v>244</v>
      </c>
      <c r="C5" s="272">
        <f>SUMIF(Seguimiento!$B$12:$B$26,Cumplimiento!B5,Seguimiento!$AH$12:$AH$26)</f>
        <v>0</v>
      </c>
      <c r="D5" s="273" t="e">
        <f>SUMPRODUCT((Seguimiento!$B$12:$B$26=Cumplimiento!B5)*(Seguimiento!$AH$12:$AH$26)*(Seguimiento!$AA$12:$AA$26))</f>
        <v>#REF!</v>
      </c>
    </row>
    <row r="6" spans="2:4" x14ac:dyDescent="0.25">
      <c r="B6" s="271" t="s">
        <v>246</v>
      </c>
      <c r="C6" s="272">
        <f>SUMIF(Seguimiento!$B$12:$B$26,Cumplimiento!B6,Seguimiento!$AH$12:$AH$26)</f>
        <v>0</v>
      </c>
      <c r="D6" s="273" t="e">
        <f>SUMPRODUCT((Seguimiento!$B$12:$B$26=Cumplimiento!B6)*(Seguimiento!$AH$12:$AH$26)*(Seguimiento!$AA$12:$AA$26))</f>
        <v>#REF!</v>
      </c>
    </row>
    <row r="7" spans="2:4" x14ac:dyDescent="0.25">
      <c r="B7" s="271" t="s">
        <v>197</v>
      </c>
      <c r="C7" s="272">
        <f>SUMIF(Seguimiento!$B$12:$B$26,Cumplimiento!B7,Seguimiento!$AH$12:$AH$26)</f>
        <v>1</v>
      </c>
      <c r="D7" s="273" t="e">
        <f>SUMPRODUCT((Seguimiento!$B$12:$B$26=Cumplimiento!B7)*(Seguimiento!$AH$12:$AH$26)*(Seguimiento!$AA$12:$AA$26))</f>
        <v>#REF!</v>
      </c>
    </row>
    <row r="8" spans="2:4" x14ac:dyDescent="0.25">
      <c r="B8" s="271" t="s">
        <v>267</v>
      </c>
      <c r="C8" s="272">
        <f>SUMIF(Seguimiento!$B$12:$B$26,Cumplimiento!B8,Seguimiento!$AH$12:$AH$26)</f>
        <v>0</v>
      </c>
      <c r="D8" s="273" t="e">
        <f>SUMPRODUCT((Seguimiento!$B$12:$B$26=Cumplimiento!B8)*(Seguimiento!$AH$12:$AH$26)*(Seguimiento!$AA$12:$AA$26))</f>
        <v>#REF!</v>
      </c>
    </row>
    <row r="9" spans="2:4" x14ac:dyDescent="0.25">
      <c r="B9" s="271" t="s">
        <v>258</v>
      </c>
      <c r="C9" s="272">
        <f>SUMIF(Seguimiento!$B$12:$B$26,Cumplimiento!B9,Seguimiento!$AH$12:$AH$26)</f>
        <v>0</v>
      </c>
      <c r="D9" s="273" t="e">
        <f>SUMPRODUCT((Seguimiento!$B$12:$B$26=Cumplimiento!B9)*(Seguimiento!$AH$12:$AH$26)*(Seguimiento!$AA$12:$AA$26))</f>
        <v>#REF!</v>
      </c>
    </row>
    <row r="10" spans="2:4" x14ac:dyDescent="0.25">
      <c r="B10" s="271" t="s">
        <v>247</v>
      </c>
      <c r="C10" s="272">
        <f>SUMIF(Seguimiento!$B$12:$B$26,Cumplimiento!B10,Seguimiento!$AH$12:$AH$26)</f>
        <v>0</v>
      </c>
      <c r="D10" s="273" t="e">
        <f>SUMPRODUCT((Seguimiento!$B$12:$B$26=Cumplimiento!B10)*(Seguimiento!$AH$12:$AH$26)*(Seguimiento!$AA$12:$AA$26))</f>
        <v>#REF!</v>
      </c>
    </row>
    <row r="11" spans="2:4" x14ac:dyDescent="0.25">
      <c r="B11" s="271" t="s">
        <v>198</v>
      </c>
      <c r="C11" s="272">
        <f>SUMIF(Seguimiento!$B$12:$B$26,Cumplimiento!B11,Seguimiento!$AH$12:$AH$26)</f>
        <v>0</v>
      </c>
      <c r="D11" s="273" t="e">
        <f>SUMPRODUCT((Seguimiento!$B$12:$B$26=Cumplimiento!B11)*(Seguimiento!$AH$12:$AH$26)*(Seguimiento!$AA$12:$AA$26))</f>
        <v>#REF!</v>
      </c>
    </row>
    <row r="12" spans="2:4" x14ac:dyDescent="0.25">
      <c r="B12" s="271" t="s">
        <v>248</v>
      </c>
      <c r="C12" s="272">
        <f>SUMIF(Seguimiento!$B$12:$B$26,Cumplimiento!B12,Seguimiento!$AH$12:$AH$26)</f>
        <v>0</v>
      </c>
      <c r="D12" s="273" t="e">
        <f>SUMPRODUCT((Seguimiento!$B$12:$B$26=Cumplimiento!B12)*(Seguimiento!$AH$12:$AH$26)*(Seguimiento!$AA$12:$AA$26))</f>
        <v>#REF!</v>
      </c>
    </row>
    <row r="13" spans="2:4" x14ac:dyDescent="0.25">
      <c r="B13" s="271" t="s">
        <v>268</v>
      </c>
      <c r="C13" s="272">
        <f>SUMIF(Seguimiento!$B$12:$B$26,Cumplimiento!B13,Seguimiento!$AH$12:$AH$26)</f>
        <v>0</v>
      </c>
      <c r="D13" s="273" t="e">
        <f>SUMPRODUCT((Seguimiento!$B$12:$B$26=Cumplimiento!B13)*(Seguimiento!$AH$12:$AH$26)*(Seguimiento!$AA$12:$AA$26))</f>
        <v>#REF!</v>
      </c>
    </row>
    <row r="14" spans="2:4" x14ac:dyDescent="0.25"/>
    <row r="15" spans="2:4" x14ac:dyDescent="0.25"/>
  </sheetData>
  <mergeCells count="1">
    <mergeCell ref="B2:D2"/>
  </mergeCells>
  <conditionalFormatting sqref="C5:C13">
    <cfRule type="expression" dxfId="4" priority="1">
      <formula>C5&lt;&gt;1</formula>
    </cfRule>
    <cfRule type="expression" dxfId="3" priority="2">
      <formula>C5=1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20" zoomScale="70" zoomScaleNormal="70" workbookViewId="0">
      <selection activeCell="C32" sqref="C32:C33"/>
    </sheetView>
  </sheetViews>
  <sheetFormatPr baseColWidth="10" defaultColWidth="11.42578125" defaultRowHeight="12.75" x14ac:dyDescent="0.2"/>
  <cols>
    <col min="1" max="2" width="2.5703125" style="225" customWidth="1"/>
    <col min="3" max="3" width="97.140625" style="225" customWidth="1"/>
    <col min="4" max="4" width="4.7109375" style="225" customWidth="1"/>
    <col min="5" max="5" width="2.85546875" style="225" customWidth="1"/>
    <col min="6" max="6" width="3" style="225" customWidth="1"/>
    <col min="7" max="7" width="95.42578125" style="225" customWidth="1"/>
    <col min="8" max="8" width="3.7109375" style="225" customWidth="1"/>
    <col min="9" max="9" width="3.140625" style="225" customWidth="1"/>
    <col min="10" max="16384" width="11.42578125" style="225"/>
  </cols>
  <sheetData>
    <row r="1" spans="1:11" ht="41.25" customHeight="1" x14ac:dyDescent="0.2">
      <c r="A1" s="346"/>
      <c r="B1" s="227"/>
      <c r="C1" s="350" t="s">
        <v>206</v>
      </c>
      <c r="D1" s="350"/>
      <c r="E1" s="350"/>
      <c r="F1" s="350"/>
      <c r="G1" s="350"/>
      <c r="H1" s="351"/>
      <c r="I1" s="348"/>
      <c r="J1" s="227"/>
      <c r="K1" s="227"/>
    </row>
    <row r="2" spans="1:11" ht="20.25" customHeight="1" x14ac:dyDescent="0.2">
      <c r="A2" s="347"/>
      <c r="B2" s="227"/>
      <c r="C2" s="352"/>
      <c r="D2" s="352"/>
      <c r="E2" s="352"/>
      <c r="F2" s="352"/>
      <c r="G2" s="352"/>
      <c r="H2" s="353"/>
      <c r="I2" s="348"/>
      <c r="J2" s="227"/>
      <c r="K2" s="227"/>
    </row>
    <row r="3" spans="1:11" ht="42" customHeight="1" x14ac:dyDescent="0.2">
      <c r="A3" s="347"/>
      <c r="B3" s="226"/>
      <c r="C3" s="345" t="s">
        <v>219</v>
      </c>
      <c r="D3" s="345"/>
      <c r="E3" s="345"/>
      <c r="F3" s="345"/>
      <c r="G3" s="345"/>
      <c r="H3" s="345"/>
      <c r="I3" s="348"/>
    </row>
    <row r="4" spans="1:11" ht="24" customHeight="1" x14ac:dyDescent="0.2">
      <c r="A4" s="347"/>
      <c r="B4" s="226"/>
      <c r="C4" s="345"/>
      <c r="D4" s="345"/>
      <c r="E4" s="345"/>
      <c r="F4" s="345"/>
      <c r="G4" s="345"/>
      <c r="H4" s="345"/>
      <c r="I4" s="348"/>
    </row>
    <row r="5" spans="1:11" ht="21" customHeight="1" x14ac:dyDescent="0.2">
      <c r="A5" s="347"/>
      <c r="B5" s="226"/>
      <c r="C5" s="345"/>
      <c r="D5" s="345"/>
      <c r="E5" s="345"/>
      <c r="F5" s="345"/>
      <c r="G5" s="345"/>
      <c r="H5" s="345"/>
      <c r="I5" s="348"/>
    </row>
    <row r="6" spans="1:11" ht="12" customHeight="1" x14ac:dyDescent="0.2">
      <c r="A6" s="347"/>
      <c r="B6" s="226"/>
      <c r="C6" s="228"/>
      <c r="D6" s="228"/>
      <c r="E6" s="343"/>
      <c r="F6" s="228"/>
      <c r="G6" s="229"/>
      <c r="H6" s="228"/>
      <c r="I6" s="348"/>
    </row>
    <row r="7" spans="1:11" ht="23.25" customHeight="1" x14ac:dyDescent="0.3">
      <c r="A7" s="347"/>
      <c r="B7" s="226"/>
      <c r="C7" s="230" t="s">
        <v>202</v>
      </c>
      <c r="D7" s="231"/>
      <c r="E7" s="344"/>
      <c r="F7" s="231"/>
      <c r="G7" s="341" t="s">
        <v>209</v>
      </c>
      <c r="H7" s="231"/>
      <c r="I7" s="348"/>
    </row>
    <row r="8" spans="1:11" ht="18" customHeight="1" x14ac:dyDescent="0.3">
      <c r="A8" s="347"/>
      <c r="B8" s="226"/>
      <c r="C8" s="354" t="s">
        <v>203</v>
      </c>
      <c r="D8" s="231"/>
      <c r="E8" s="344"/>
      <c r="F8" s="231"/>
      <c r="G8" s="341"/>
      <c r="H8" s="231"/>
      <c r="I8" s="348"/>
    </row>
    <row r="9" spans="1:11" ht="10.5" customHeight="1" x14ac:dyDescent="0.3">
      <c r="A9" s="347"/>
      <c r="B9" s="226"/>
      <c r="C9" s="354"/>
      <c r="D9" s="231"/>
      <c r="E9" s="344"/>
      <c r="F9" s="231"/>
      <c r="G9" s="232"/>
      <c r="H9" s="231"/>
      <c r="I9" s="348"/>
    </row>
    <row r="10" spans="1:11" ht="60.75" customHeight="1" x14ac:dyDescent="0.3">
      <c r="A10" s="347"/>
      <c r="B10" s="226"/>
      <c r="C10" s="233" t="s">
        <v>208</v>
      </c>
      <c r="D10" s="231"/>
      <c r="E10" s="344"/>
      <c r="F10" s="231"/>
      <c r="G10" s="349" t="s">
        <v>211</v>
      </c>
      <c r="H10" s="231"/>
      <c r="I10" s="348"/>
    </row>
    <row r="11" spans="1:11" ht="13.5" customHeight="1" x14ac:dyDescent="0.3">
      <c r="A11" s="347"/>
      <c r="B11" s="226"/>
      <c r="C11" s="342" t="s">
        <v>210</v>
      </c>
      <c r="D11" s="231"/>
      <c r="E11" s="344"/>
      <c r="F11" s="231"/>
      <c r="G11" s="349"/>
      <c r="H11" s="231"/>
      <c r="I11" s="348"/>
    </row>
    <row r="12" spans="1:11" ht="248.25" customHeight="1" x14ac:dyDescent="0.3">
      <c r="A12" s="347"/>
      <c r="B12" s="226"/>
      <c r="C12" s="342"/>
      <c r="D12" s="231"/>
      <c r="E12" s="344"/>
      <c r="F12" s="231"/>
      <c r="G12" s="349"/>
      <c r="H12" s="231"/>
      <c r="I12" s="348"/>
    </row>
    <row r="13" spans="1:11" ht="27.75" customHeight="1" x14ac:dyDescent="0.3">
      <c r="A13" s="347"/>
      <c r="B13" s="226"/>
      <c r="C13" s="230"/>
      <c r="D13" s="231"/>
      <c r="E13" s="344"/>
      <c r="F13" s="231"/>
      <c r="G13" s="349"/>
      <c r="H13" s="231"/>
      <c r="I13" s="348"/>
    </row>
    <row r="14" spans="1:11" ht="20.25" customHeight="1" x14ac:dyDescent="0.3">
      <c r="A14" s="347"/>
      <c r="B14" s="226"/>
      <c r="C14" s="349" t="s">
        <v>224</v>
      </c>
      <c r="D14" s="231"/>
      <c r="E14" s="344"/>
      <c r="F14" s="231"/>
      <c r="G14" s="342" t="s">
        <v>225</v>
      </c>
      <c r="H14" s="231"/>
      <c r="I14" s="348"/>
    </row>
    <row r="15" spans="1:11" ht="94.5" customHeight="1" x14ac:dyDescent="0.3">
      <c r="A15" s="347"/>
      <c r="B15" s="226"/>
      <c r="C15" s="349"/>
      <c r="D15" s="231"/>
      <c r="E15" s="344"/>
      <c r="F15" s="231"/>
      <c r="G15" s="342"/>
      <c r="H15" s="231"/>
      <c r="I15" s="348"/>
    </row>
    <row r="16" spans="1:11" ht="53.25" customHeight="1" x14ac:dyDescent="0.3">
      <c r="A16" s="347"/>
      <c r="B16" s="226"/>
      <c r="C16" s="349"/>
      <c r="D16" s="231"/>
      <c r="E16" s="344"/>
      <c r="F16" s="231"/>
      <c r="G16" s="235" t="s">
        <v>204</v>
      </c>
      <c r="H16" s="231"/>
      <c r="I16" s="348"/>
    </row>
    <row r="17" spans="1:9" ht="99.75" customHeight="1" x14ac:dyDescent="0.3">
      <c r="A17" s="347"/>
      <c r="B17" s="226"/>
      <c r="C17" s="349"/>
      <c r="D17" s="231"/>
      <c r="E17" s="344"/>
      <c r="F17" s="231"/>
      <c r="G17" s="236" t="s">
        <v>221</v>
      </c>
      <c r="H17" s="231"/>
      <c r="I17" s="348"/>
    </row>
    <row r="18" spans="1:9" ht="14.25" customHeight="1" x14ac:dyDescent="0.3">
      <c r="A18" s="347"/>
      <c r="B18" s="226"/>
      <c r="C18" s="237"/>
      <c r="D18" s="231"/>
      <c r="E18" s="344"/>
      <c r="F18" s="231"/>
      <c r="G18" s="238"/>
      <c r="H18" s="231"/>
      <c r="I18" s="348"/>
    </row>
    <row r="19" spans="1:9" ht="54.75" customHeight="1" x14ac:dyDescent="0.3">
      <c r="A19" s="347"/>
      <c r="B19" s="226"/>
      <c r="C19" s="342" t="s">
        <v>212</v>
      </c>
      <c r="D19" s="231"/>
      <c r="E19" s="344"/>
      <c r="F19" s="231"/>
      <c r="G19" s="233" t="s">
        <v>223</v>
      </c>
      <c r="H19" s="231"/>
      <c r="I19" s="348"/>
    </row>
    <row r="20" spans="1:9" ht="11.25" customHeight="1" x14ac:dyDescent="0.3">
      <c r="A20" s="347"/>
      <c r="B20" s="226"/>
      <c r="C20" s="342"/>
      <c r="D20" s="231"/>
      <c r="E20" s="344"/>
      <c r="F20" s="231"/>
      <c r="G20" s="240"/>
      <c r="H20" s="231"/>
      <c r="I20" s="348"/>
    </row>
    <row r="21" spans="1:9" ht="40.5" customHeight="1" x14ac:dyDescent="0.3">
      <c r="A21" s="347"/>
      <c r="B21" s="226"/>
      <c r="C21" s="342"/>
      <c r="D21" s="231"/>
      <c r="E21" s="344"/>
      <c r="F21" s="231"/>
      <c r="G21" s="349" t="s">
        <v>222</v>
      </c>
      <c r="H21" s="231"/>
      <c r="I21" s="348"/>
    </row>
    <row r="22" spans="1:9" ht="61.5" customHeight="1" x14ac:dyDescent="0.3">
      <c r="A22" s="347"/>
      <c r="B22" s="226"/>
      <c r="C22" s="237" t="s">
        <v>213</v>
      </c>
      <c r="D22" s="231"/>
      <c r="E22" s="344"/>
      <c r="F22" s="231"/>
      <c r="G22" s="349"/>
      <c r="H22" s="231"/>
      <c r="I22" s="348"/>
    </row>
    <row r="23" spans="1:9" ht="12.75" customHeight="1" x14ac:dyDescent="0.3">
      <c r="A23" s="347"/>
      <c r="B23" s="226"/>
      <c r="C23" s="237"/>
      <c r="D23" s="231"/>
      <c r="E23" s="344"/>
      <c r="F23" s="231"/>
      <c r="G23" s="349"/>
      <c r="H23" s="231"/>
      <c r="I23" s="348"/>
    </row>
    <row r="24" spans="1:9" ht="45.75" customHeight="1" x14ac:dyDescent="0.3">
      <c r="A24" s="347"/>
      <c r="B24" s="226"/>
      <c r="C24" s="342" t="s">
        <v>214</v>
      </c>
      <c r="D24" s="231"/>
      <c r="E24" s="344"/>
      <c r="F24" s="231"/>
      <c r="G24" s="349"/>
      <c r="H24" s="231"/>
      <c r="I24" s="348"/>
    </row>
    <row r="25" spans="1:9" ht="36" customHeight="1" x14ac:dyDescent="0.3">
      <c r="A25" s="347"/>
      <c r="B25" s="226"/>
      <c r="C25" s="342"/>
      <c r="D25" s="231"/>
      <c r="E25" s="344"/>
      <c r="F25" s="231"/>
      <c r="G25" s="233" t="s">
        <v>205</v>
      </c>
      <c r="H25" s="231"/>
      <c r="I25" s="348"/>
    </row>
    <row r="26" spans="1:9" ht="58.5" customHeight="1" x14ac:dyDescent="0.3">
      <c r="A26" s="347"/>
      <c r="B26" s="226"/>
      <c r="C26" s="342" t="s">
        <v>216</v>
      </c>
      <c r="D26" s="231"/>
      <c r="E26" s="344"/>
      <c r="F26" s="231"/>
      <c r="G26" s="234" t="s">
        <v>215</v>
      </c>
      <c r="H26" s="231"/>
      <c r="I26" s="348"/>
    </row>
    <row r="27" spans="1:9" ht="20.25" x14ac:dyDescent="0.3">
      <c r="A27" s="347"/>
      <c r="B27" s="226"/>
      <c r="C27" s="342"/>
      <c r="D27" s="231"/>
      <c r="E27" s="344"/>
      <c r="F27" s="231"/>
      <c r="G27" s="349" t="s">
        <v>220</v>
      </c>
      <c r="H27" s="231"/>
      <c r="I27" s="348"/>
    </row>
    <row r="28" spans="1:9" ht="57.75" customHeight="1" x14ac:dyDescent="0.3">
      <c r="A28" s="347"/>
      <c r="B28" s="226"/>
      <c r="C28" s="239" t="s">
        <v>217</v>
      </c>
      <c r="D28" s="231"/>
      <c r="E28" s="344"/>
      <c r="F28" s="231"/>
      <c r="G28" s="349"/>
      <c r="H28" s="231"/>
      <c r="I28" s="348"/>
    </row>
    <row r="29" spans="1:9" ht="19.5" customHeight="1" x14ac:dyDescent="0.3">
      <c r="A29" s="347"/>
      <c r="B29" s="226"/>
      <c r="D29" s="231"/>
      <c r="E29" s="344"/>
      <c r="F29" s="231"/>
      <c r="G29" s="349"/>
      <c r="H29" s="231"/>
      <c r="I29" s="348"/>
    </row>
    <row r="30" spans="1:9" ht="20.25" x14ac:dyDescent="0.3">
      <c r="A30" s="347"/>
      <c r="B30" s="226"/>
      <c r="C30" s="349" t="s">
        <v>218</v>
      </c>
      <c r="D30" s="231"/>
      <c r="E30" s="344"/>
      <c r="F30" s="231"/>
      <c r="G30" s="349"/>
      <c r="H30" s="231"/>
      <c r="I30" s="348"/>
    </row>
    <row r="31" spans="1:9" ht="47.25" customHeight="1" x14ac:dyDescent="0.3">
      <c r="A31" s="347"/>
      <c r="B31" s="226"/>
      <c r="C31" s="349"/>
      <c r="D31" s="231"/>
      <c r="E31" s="344"/>
      <c r="F31" s="231"/>
      <c r="G31" s="349"/>
      <c r="H31" s="231"/>
      <c r="I31" s="348"/>
    </row>
    <row r="32" spans="1:9" ht="98.25" customHeight="1" x14ac:dyDescent="0.3">
      <c r="A32" s="347"/>
      <c r="B32" s="226"/>
      <c r="C32" s="349" t="s">
        <v>207</v>
      </c>
      <c r="D32" s="231"/>
      <c r="E32" s="344"/>
      <c r="F32" s="231"/>
      <c r="G32" s="349"/>
      <c r="H32" s="231"/>
      <c r="I32" s="348"/>
    </row>
    <row r="33" spans="1:9" ht="17.25" customHeight="1" x14ac:dyDescent="0.3">
      <c r="A33" s="347"/>
      <c r="B33" s="226"/>
      <c r="C33" s="349"/>
      <c r="D33" s="231"/>
      <c r="E33" s="344"/>
      <c r="F33" s="231"/>
      <c r="H33" s="231"/>
      <c r="I33" s="348"/>
    </row>
    <row r="34" spans="1:9" x14ac:dyDescent="0.2">
      <c r="A34" s="339"/>
      <c r="B34" s="339"/>
      <c r="C34" s="339"/>
      <c r="D34" s="339"/>
      <c r="E34" s="339"/>
      <c r="F34" s="339"/>
      <c r="G34" s="339"/>
      <c r="H34" s="339"/>
      <c r="I34" s="340"/>
    </row>
  </sheetData>
  <mergeCells count="19">
    <mergeCell ref="G14:G15"/>
    <mergeCell ref="G10:G13"/>
    <mergeCell ref="C8:C9"/>
    <mergeCell ref="A34:I34"/>
    <mergeCell ref="G7:G8"/>
    <mergeCell ref="C11:C12"/>
    <mergeCell ref="E6:E33"/>
    <mergeCell ref="C3:H5"/>
    <mergeCell ref="A1:A33"/>
    <mergeCell ref="I1:I33"/>
    <mergeCell ref="G21:G24"/>
    <mergeCell ref="C26:C27"/>
    <mergeCell ref="G27:G32"/>
    <mergeCell ref="C1:H2"/>
    <mergeCell ref="C14:C17"/>
    <mergeCell ref="C19:C21"/>
    <mergeCell ref="C24:C25"/>
    <mergeCell ref="C30:C31"/>
    <mergeCell ref="C32:C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6"/>
  <sheetViews>
    <sheetView workbookViewId="0">
      <selection activeCell="B21" sqref="B21"/>
    </sheetView>
  </sheetViews>
  <sheetFormatPr baseColWidth="10" defaultColWidth="0" defaultRowHeight="15" x14ac:dyDescent="0.25"/>
  <cols>
    <col min="1" max="1" width="9.140625" style="241" customWidth="1"/>
    <col min="2" max="2" width="40.28515625" style="241" customWidth="1"/>
    <col min="3" max="3" width="19.42578125" style="241" customWidth="1"/>
    <col min="4" max="4" width="14.5703125" style="241" customWidth="1"/>
    <col min="5" max="6" width="11.42578125" style="241" customWidth="1"/>
    <col min="7" max="7" width="19.28515625" style="241" customWidth="1"/>
    <col min="8" max="8" width="19.42578125" style="241" customWidth="1"/>
    <col min="9" max="9" width="11.42578125" style="241" customWidth="1"/>
    <col min="10" max="10" width="14.140625" style="241" customWidth="1"/>
    <col min="11" max="13" width="11.42578125" style="241" customWidth="1"/>
    <col min="14" max="14" width="13.28515625" style="241" customWidth="1"/>
    <col min="15" max="15" width="11.42578125" style="241" customWidth="1"/>
    <col min="16" max="16" width="15.140625" style="241" customWidth="1"/>
    <col min="17" max="17" width="13.42578125" style="241" customWidth="1"/>
    <col min="18" max="18" width="13.7109375" style="241" customWidth="1"/>
    <col min="19" max="21" width="11.42578125" style="241" customWidth="1"/>
    <col min="22" max="22" width="13.7109375" style="241" customWidth="1"/>
    <col min="23" max="23" width="11.42578125" style="241" customWidth="1"/>
    <col min="24" max="24" width="18.5703125" style="241" customWidth="1"/>
    <col min="25" max="26" width="0" style="241" hidden="1" customWidth="1"/>
    <col min="27" max="16384" width="11.42578125" style="241" hidden="1"/>
  </cols>
  <sheetData>
    <row r="1" spans="1:24" x14ac:dyDescent="0.25">
      <c r="B1" s="355" t="s">
        <v>249</v>
      </c>
      <c r="C1" s="356"/>
      <c r="D1" s="356"/>
      <c r="E1" s="356"/>
      <c r="F1" s="356"/>
      <c r="G1" s="356"/>
      <c r="H1" s="356"/>
      <c r="I1" s="356"/>
      <c r="J1" s="356"/>
      <c r="K1" s="356"/>
      <c r="L1" s="356"/>
      <c r="M1" s="356"/>
      <c r="N1" s="356"/>
      <c r="O1" s="356"/>
      <c r="P1" s="356"/>
      <c r="Q1" s="356"/>
      <c r="R1" s="356"/>
      <c r="S1" s="356"/>
      <c r="T1" s="356"/>
      <c r="U1" s="356"/>
      <c r="V1" s="356"/>
      <c r="W1" s="356"/>
      <c r="X1" s="356"/>
    </row>
    <row r="2" spans="1:24" x14ac:dyDescent="0.25">
      <c r="B2" s="356"/>
      <c r="C2" s="356"/>
      <c r="D2" s="356"/>
      <c r="E2" s="356"/>
      <c r="F2" s="356"/>
      <c r="G2" s="356"/>
      <c r="H2" s="356"/>
      <c r="I2" s="356"/>
      <c r="J2" s="356"/>
      <c r="K2" s="356"/>
      <c r="L2" s="356"/>
      <c r="M2" s="356"/>
      <c r="N2" s="356"/>
      <c r="O2" s="356"/>
      <c r="P2" s="356"/>
      <c r="Q2" s="356"/>
      <c r="R2" s="356"/>
      <c r="S2" s="356"/>
      <c r="T2" s="356"/>
      <c r="U2" s="356"/>
      <c r="V2" s="356"/>
      <c r="W2" s="356"/>
      <c r="X2" s="356"/>
    </row>
    <row r="3" spans="1:24" x14ac:dyDescent="0.25">
      <c r="B3" s="356"/>
      <c r="C3" s="356"/>
      <c r="D3" s="356"/>
      <c r="E3" s="356"/>
      <c r="F3" s="356"/>
      <c r="G3" s="356"/>
      <c r="H3" s="356"/>
      <c r="I3" s="356"/>
      <c r="J3" s="356"/>
      <c r="K3" s="356"/>
      <c r="L3" s="356"/>
      <c r="M3" s="356"/>
      <c r="N3" s="356"/>
      <c r="O3" s="356"/>
      <c r="P3" s="356"/>
      <c r="Q3" s="356"/>
      <c r="R3" s="356"/>
      <c r="S3" s="356"/>
      <c r="T3" s="356"/>
      <c r="U3" s="356"/>
      <c r="V3" s="356"/>
      <c r="W3" s="356"/>
      <c r="X3" s="356"/>
    </row>
    <row r="4" spans="1:24" ht="15.75" thickBot="1" x14ac:dyDescent="0.3">
      <c r="B4" s="357"/>
      <c r="C4" s="357"/>
      <c r="D4" s="357"/>
      <c r="E4" s="357"/>
      <c r="F4" s="357"/>
      <c r="G4" s="357"/>
      <c r="H4" s="357"/>
      <c r="I4" s="357"/>
      <c r="J4" s="357"/>
      <c r="K4" s="357"/>
      <c r="L4" s="357"/>
      <c r="M4" s="357"/>
      <c r="N4" s="357"/>
      <c r="O4" s="357"/>
      <c r="P4" s="357"/>
      <c r="Q4" s="357"/>
      <c r="R4" s="357"/>
      <c r="S4" s="357"/>
      <c r="T4" s="357"/>
      <c r="U4" s="357"/>
      <c r="V4" s="357"/>
      <c r="W4" s="357"/>
      <c r="X4" s="357"/>
    </row>
    <row r="5" spans="1:24" ht="15.75" x14ac:dyDescent="0.25">
      <c r="A5" s="358"/>
      <c r="B5" s="359"/>
      <c r="C5" s="359"/>
      <c r="D5" s="359"/>
      <c r="E5" s="359"/>
      <c r="F5" s="359"/>
      <c r="G5" s="359"/>
      <c r="H5" s="359"/>
      <c r="I5" s="360" t="s">
        <v>196</v>
      </c>
      <c r="J5" s="360"/>
      <c r="K5" s="360"/>
      <c r="L5" s="360"/>
      <c r="M5" s="360"/>
      <c r="N5" s="360"/>
      <c r="O5" s="360" t="s">
        <v>226</v>
      </c>
      <c r="P5" s="360"/>
      <c r="Q5" s="360" t="s">
        <v>72</v>
      </c>
      <c r="R5" s="360"/>
      <c r="S5" s="360"/>
      <c r="T5" s="360"/>
      <c r="U5" s="360"/>
      <c r="V5" s="360"/>
      <c r="W5" s="360"/>
      <c r="X5" s="361" t="s">
        <v>227</v>
      </c>
    </row>
    <row r="6" spans="1:24" ht="48" thickBot="1" x14ac:dyDescent="0.3">
      <c r="A6" s="242" t="s">
        <v>8</v>
      </c>
      <c r="B6" s="279" t="s">
        <v>228</v>
      </c>
      <c r="C6" s="279" t="s">
        <v>229</v>
      </c>
      <c r="D6" s="279" t="s">
        <v>230</v>
      </c>
      <c r="E6" s="279" t="s">
        <v>231</v>
      </c>
      <c r="F6" s="279" t="s">
        <v>232</v>
      </c>
      <c r="G6" s="279" t="s">
        <v>233</v>
      </c>
      <c r="H6" s="279" t="s">
        <v>234</v>
      </c>
      <c r="I6" s="279" t="s">
        <v>235</v>
      </c>
      <c r="J6" s="279" t="s">
        <v>236</v>
      </c>
      <c r="K6" s="280" t="s">
        <v>237</v>
      </c>
      <c r="L6" s="279" t="s">
        <v>238</v>
      </c>
      <c r="M6" s="280" t="s">
        <v>239</v>
      </c>
      <c r="N6" s="280" t="s">
        <v>240</v>
      </c>
      <c r="O6" s="279" t="s">
        <v>241</v>
      </c>
      <c r="P6" s="279" t="s">
        <v>242</v>
      </c>
      <c r="Q6" s="279" t="s">
        <v>229</v>
      </c>
      <c r="R6" s="279" t="s">
        <v>236</v>
      </c>
      <c r="S6" s="279" t="s">
        <v>0</v>
      </c>
      <c r="T6" s="279" t="s">
        <v>243</v>
      </c>
      <c r="U6" s="279" t="s">
        <v>30</v>
      </c>
      <c r="V6" s="279" t="s">
        <v>65</v>
      </c>
      <c r="W6" s="279" t="s">
        <v>32</v>
      </c>
      <c r="X6" s="362"/>
    </row>
    <row r="7" spans="1:24" ht="30" x14ac:dyDescent="0.25">
      <c r="A7" s="281">
        <v>1</v>
      </c>
      <c r="B7" s="282" t="s">
        <v>244</v>
      </c>
      <c r="C7" s="243" t="s">
        <v>245</v>
      </c>
      <c r="D7" s="243"/>
      <c r="E7" s="243" t="s">
        <v>245</v>
      </c>
      <c r="F7" s="243" t="s">
        <v>245</v>
      </c>
      <c r="G7" s="243" t="s">
        <v>245</v>
      </c>
      <c r="H7" s="243" t="s">
        <v>245</v>
      </c>
      <c r="I7" s="243" t="s">
        <v>245</v>
      </c>
      <c r="J7" s="243" t="s">
        <v>245</v>
      </c>
      <c r="K7" s="243" t="s">
        <v>245</v>
      </c>
      <c r="L7" s="243" t="s">
        <v>245</v>
      </c>
      <c r="M7" s="243" t="s">
        <v>245</v>
      </c>
      <c r="N7" s="243" t="s">
        <v>245</v>
      </c>
      <c r="O7" s="243" t="s">
        <v>245</v>
      </c>
      <c r="P7" s="243"/>
      <c r="Q7" s="243" t="s">
        <v>245</v>
      </c>
      <c r="R7" s="243" t="s">
        <v>245</v>
      </c>
      <c r="S7" s="243" t="s">
        <v>245</v>
      </c>
      <c r="T7" s="243" t="s">
        <v>245</v>
      </c>
      <c r="U7" s="243" t="s">
        <v>245</v>
      </c>
      <c r="V7" s="243" t="s">
        <v>245</v>
      </c>
      <c r="W7" s="243" t="s">
        <v>245</v>
      </c>
      <c r="X7" s="243" t="s">
        <v>245</v>
      </c>
    </row>
    <row r="8" spans="1:24" x14ac:dyDescent="0.25">
      <c r="A8" s="281">
        <v>2</v>
      </c>
      <c r="B8" s="282" t="s">
        <v>246</v>
      </c>
      <c r="C8" s="243" t="s">
        <v>245</v>
      </c>
      <c r="D8" s="243" t="s">
        <v>245</v>
      </c>
      <c r="E8" s="243" t="s">
        <v>245</v>
      </c>
      <c r="F8" s="243" t="s">
        <v>245</v>
      </c>
      <c r="G8" s="243" t="s">
        <v>245</v>
      </c>
      <c r="H8" s="243" t="s">
        <v>245</v>
      </c>
      <c r="I8" s="243" t="s">
        <v>245</v>
      </c>
      <c r="J8" s="243" t="s">
        <v>245</v>
      </c>
      <c r="K8" s="243" t="s">
        <v>245</v>
      </c>
      <c r="L8" s="243" t="s">
        <v>245</v>
      </c>
      <c r="M8" s="243" t="s">
        <v>245</v>
      </c>
      <c r="N8" s="244"/>
      <c r="O8" s="243" t="s">
        <v>245</v>
      </c>
      <c r="P8" s="245" t="s">
        <v>245</v>
      </c>
      <c r="Q8" s="243" t="s">
        <v>245</v>
      </c>
      <c r="R8" s="243" t="s">
        <v>245</v>
      </c>
      <c r="S8" s="243" t="s">
        <v>245</v>
      </c>
      <c r="T8" s="244"/>
      <c r="U8" s="243" t="s">
        <v>245</v>
      </c>
      <c r="V8" s="243" t="s">
        <v>245</v>
      </c>
      <c r="W8" s="243" t="s">
        <v>245</v>
      </c>
      <c r="X8" s="243" t="s">
        <v>245</v>
      </c>
    </row>
    <row r="9" spans="1:24" x14ac:dyDescent="0.25">
      <c r="A9" s="281">
        <v>3</v>
      </c>
      <c r="B9" s="282" t="s">
        <v>197</v>
      </c>
      <c r="C9" s="243" t="s">
        <v>245</v>
      </c>
      <c r="D9" s="243"/>
      <c r="E9" s="243" t="s">
        <v>245</v>
      </c>
      <c r="F9" s="243" t="s">
        <v>245</v>
      </c>
      <c r="G9" s="243" t="s">
        <v>245</v>
      </c>
      <c r="H9" s="243" t="s">
        <v>245</v>
      </c>
      <c r="I9" s="243" t="s">
        <v>245</v>
      </c>
      <c r="J9" s="243" t="s">
        <v>245</v>
      </c>
      <c r="K9" s="243" t="s">
        <v>245</v>
      </c>
      <c r="L9" s="243" t="s">
        <v>245</v>
      </c>
      <c r="M9" s="243" t="s">
        <v>245</v>
      </c>
      <c r="N9" s="243" t="s">
        <v>245</v>
      </c>
      <c r="O9" s="243" t="s">
        <v>245</v>
      </c>
      <c r="P9" s="243" t="s">
        <v>245</v>
      </c>
      <c r="Q9" s="243" t="s">
        <v>245</v>
      </c>
      <c r="R9" s="243" t="s">
        <v>245</v>
      </c>
      <c r="S9" s="243" t="s">
        <v>245</v>
      </c>
      <c r="T9" s="244"/>
      <c r="U9" s="243" t="s">
        <v>245</v>
      </c>
      <c r="V9" s="243" t="s">
        <v>245</v>
      </c>
      <c r="W9" s="243" t="s">
        <v>245</v>
      </c>
      <c r="X9" s="243" t="s">
        <v>245</v>
      </c>
    </row>
    <row r="10" spans="1:24" x14ac:dyDescent="0.25">
      <c r="A10" s="281">
        <v>4</v>
      </c>
      <c r="B10" s="282" t="s">
        <v>267</v>
      </c>
      <c r="C10" s="243" t="s">
        <v>245</v>
      </c>
      <c r="D10" s="243" t="s">
        <v>245</v>
      </c>
      <c r="E10" s="243" t="s">
        <v>245</v>
      </c>
      <c r="F10" s="243" t="s">
        <v>245</v>
      </c>
      <c r="G10" s="243" t="s">
        <v>245</v>
      </c>
      <c r="H10" s="243" t="s">
        <v>245</v>
      </c>
      <c r="I10" s="243" t="s">
        <v>245</v>
      </c>
      <c r="J10" s="243" t="s">
        <v>245</v>
      </c>
      <c r="K10" s="243" t="s">
        <v>245</v>
      </c>
      <c r="L10" s="243" t="s">
        <v>245</v>
      </c>
      <c r="M10" s="243" t="s">
        <v>245</v>
      </c>
      <c r="N10" s="243" t="s">
        <v>245</v>
      </c>
      <c r="O10" s="243" t="s">
        <v>245</v>
      </c>
      <c r="P10" s="243" t="s">
        <v>245</v>
      </c>
      <c r="Q10" s="243" t="s">
        <v>245</v>
      </c>
      <c r="R10" s="243" t="s">
        <v>245</v>
      </c>
      <c r="S10" s="245" t="s">
        <v>245</v>
      </c>
      <c r="T10" s="245" t="s">
        <v>245</v>
      </c>
      <c r="U10" s="243" t="s">
        <v>245</v>
      </c>
      <c r="V10" s="243" t="s">
        <v>245</v>
      </c>
      <c r="W10" s="243" t="s">
        <v>245</v>
      </c>
      <c r="X10" s="243" t="s">
        <v>245</v>
      </c>
    </row>
    <row r="11" spans="1:24" x14ac:dyDescent="0.25">
      <c r="A11" s="281">
        <v>5</v>
      </c>
      <c r="B11" s="282" t="s">
        <v>258</v>
      </c>
      <c r="C11" s="243" t="s">
        <v>245</v>
      </c>
      <c r="D11" s="243" t="s">
        <v>245</v>
      </c>
      <c r="E11" s="243" t="s">
        <v>245</v>
      </c>
      <c r="F11" s="243" t="s">
        <v>245</v>
      </c>
      <c r="G11" s="243" t="s">
        <v>245</v>
      </c>
      <c r="H11" s="243" t="s">
        <v>245</v>
      </c>
      <c r="I11" s="243" t="s">
        <v>245</v>
      </c>
      <c r="J11" s="243" t="s">
        <v>245</v>
      </c>
      <c r="K11" s="243"/>
      <c r="L11" s="243"/>
      <c r="M11" s="243"/>
      <c r="N11" s="243" t="s">
        <v>245</v>
      </c>
      <c r="O11" s="243" t="s">
        <v>245</v>
      </c>
      <c r="P11" s="243" t="s">
        <v>245</v>
      </c>
      <c r="Q11" s="243" t="s">
        <v>245</v>
      </c>
      <c r="R11" s="243" t="s">
        <v>245</v>
      </c>
      <c r="S11" s="243" t="s">
        <v>245</v>
      </c>
      <c r="T11" s="243" t="s">
        <v>245</v>
      </c>
      <c r="U11" s="243" t="s">
        <v>245</v>
      </c>
      <c r="V11" s="243" t="s">
        <v>245</v>
      </c>
      <c r="W11" s="243" t="s">
        <v>245</v>
      </c>
      <c r="X11" s="243" t="s">
        <v>245</v>
      </c>
    </row>
    <row r="12" spans="1:24" ht="30" x14ac:dyDescent="0.25">
      <c r="A12" s="281">
        <v>6</v>
      </c>
      <c r="B12" s="282" t="s">
        <v>247</v>
      </c>
      <c r="C12" s="243" t="s">
        <v>245</v>
      </c>
      <c r="D12" s="243"/>
      <c r="E12" s="243" t="s">
        <v>245</v>
      </c>
      <c r="F12" s="243" t="s">
        <v>245</v>
      </c>
      <c r="G12" s="243" t="s">
        <v>245</v>
      </c>
      <c r="H12" s="243" t="s">
        <v>245</v>
      </c>
      <c r="I12" s="243" t="s">
        <v>245</v>
      </c>
      <c r="J12" s="243" t="s">
        <v>245</v>
      </c>
      <c r="K12" s="243" t="s">
        <v>245</v>
      </c>
      <c r="L12" s="243"/>
      <c r="M12" s="243" t="s">
        <v>245</v>
      </c>
      <c r="N12" s="244"/>
      <c r="O12" s="243" t="s">
        <v>245</v>
      </c>
      <c r="P12" s="243" t="s">
        <v>245</v>
      </c>
      <c r="Q12" s="243" t="s">
        <v>245</v>
      </c>
      <c r="R12" s="243" t="s">
        <v>245</v>
      </c>
      <c r="S12" s="243" t="s">
        <v>245</v>
      </c>
      <c r="T12" s="243" t="s">
        <v>245</v>
      </c>
      <c r="U12" s="243" t="s">
        <v>245</v>
      </c>
      <c r="V12" s="243" t="s">
        <v>245</v>
      </c>
      <c r="W12" s="243" t="s">
        <v>245</v>
      </c>
      <c r="X12" s="243" t="s">
        <v>245</v>
      </c>
    </row>
    <row r="13" spans="1:24" x14ac:dyDescent="0.25">
      <c r="A13" s="281">
        <v>7</v>
      </c>
      <c r="B13" s="282" t="s">
        <v>198</v>
      </c>
      <c r="C13" s="243" t="s">
        <v>245</v>
      </c>
      <c r="D13" s="243" t="s">
        <v>245</v>
      </c>
      <c r="E13" s="243" t="s">
        <v>245</v>
      </c>
      <c r="F13" s="243" t="s">
        <v>245</v>
      </c>
      <c r="G13" s="243" t="s">
        <v>245</v>
      </c>
      <c r="H13" s="243" t="s">
        <v>245</v>
      </c>
      <c r="I13" s="243" t="s">
        <v>245</v>
      </c>
      <c r="J13" s="243" t="s">
        <v>245</v>
      </c>
      <c r="K13" s="243" t="s">
        <v>245</v>
      </c>
      <c r="L13" s="243"/>
      <c r="M13" s="243" t="s">
        <v>245</v>
      </c>
      <c r="N13" s="244"/>
      <c r="O13" s="243" t="s">
        <v>245</v>
      </c>
      <c r="P13" s="243" t="s">
        <v>245</v>
      </c>
      <c r="Q13" s="243" t="s">
        <v>245</v>
      </c>
      <c r="R13" s="243" t="s">
        <v>245</v>
      </c>
      <c r="S13" s="243" t="s">
        <v>245</v>
      </c>
      <c r="T13" s="243" t="s">
        <v>245</v>
      </c>
      <c r="U13" s="243" t="s">
        <v>245</v>
      </c>
      <c r="V13" s="243" t="s">
        <v>245</v>
      </c>
      <c r="W13" s="243" t="s">
        <v>245</v>
      </c>
      <c r="X13" s="243" t="s">
        <v>245</v>
      </c>
    </row>
    <row r="14" spans="1:24" ht="30" x14ac:dyDescent="0.25">
      <c r="A14" s="281">
        <v>8</v>
      </c>
      <c r="B14" s="282" t="s">
        <v>248</v>
      </c>
      <c r="C14" s="243" t="s">
        <v>245</v>
      </c>
      <c r="D14" s="243" t="s">
        <v>245</v>
      </c>
      <c r="E14" s="243" t="s">
        <v>245</v>
      </c>
      <c r="F14" s="243" t="s">
        <v>245</v>
      </c>
      <c r="G14" s="243" t="s">
        <v>245</v>
      </c>
      <c r="H14" s="243" t="s">
        <v>245</v>
      </c>
      <c r="I14" s="243" t="s">
        <v>245</v>
      </c>
      <c r="J14" s="243" t="s">
        <v>245</v>
      </c>
      <c r="K14" s="243"/>
      <c r="L14" s="243"/>
      <c r="M14" s="243"/>
      <c r="N14" s="243" t="s">
        <v>245</v>
      </c>
      <c r="O14" s="243" t="s">
        <v>245</v>
      </c>
      <c r="P14" s="243" t="s">
        <v>245</v>
      </c>
      <c r="Q14" s="243" t="s">
        <v>245</v>
      </c>
      <c r="R14" s="243" t="s">
        <v>245</v>
      </c>
      <c r="S14" s="243" t="s">
        <v>245</v>
      </c>
      <c r="T14" s="243" t="s">
        <v>245</v>
      </c>
      <c r="U14" s="243" t="s">
        <v>245</v>
      </c>
      <c r="V14" s="243" t="s">
        <v>245</v>
      </c>
      <c r="W14" s="243" t="s">
        <v>245</v>
      </c>
      <c r="X14" s="243" t="s">
        <v>245</v>
      </c>
    </row>
    <row r="15" spans="1:24" x14ac:dyDescent="0.25">
      <c r="A15" s="281">
        <v>9</v>
      </c>
      <c r="B15" s="282" t="s">
        <v>268</v>
      </c>
      <c r="C15" s="243" t="s">
        <v>245</v>
      </c>
      <c r="D15" s="243" t="s">
        <v>245</v>
      </c>
      <c r="E15" s="243" t="s">
        <v>245</v>
      </c>
      <c r="F15" s="243" t="s">
        <v>245</v>
      </c>
      <c r="G15" s="243" t="s">
        <v>245</v>
      </c>
      <c r="H15" s="243" t="s">
        <v>245</v>
      </c>
      <c r="I15" s="243" t="s">
        <v>245</v>
      </c>
      <c r="J15" s="243" t="s">
        <v>245</v>
      </c>
      <c r="K15" s="243"/>
      <c r="L15" s="243"/>
      <c r="M15" s="243"/>
      <c r="N15" s="243" t="s">
        <v>245</v>
      </c>
      <c r="O15" s="243" t="s">
        <v>245</v>
      </c>
      <c r="P15" s="243" t="s">
        <v>245</v>
      </c>
      <c r="Q15" s="243" t="s">
        <v>245</v>
      </c>
      <c r="R15" s="243" t="s">
        <v>245</v>
      </c>
      <c r="S15" s="243" t="s">
        <v>245</v>
      </c>
      <c r="T15" s="243" t="s">
        <v>245</v>
      </c>
      <c r="U15" s="243" t="s">
        <v>245</v>
      </c>
      <c r="V15" s="243" t="s">
        <v>245</v>
      </c>
      <c r="W15" s="243" t="s">
        <v>245</v>
      </c>
      <c r="X15" s="243" t="s">
        <v>245</v>
      </c>
    </row>
    <row r="16" spans="1:24" hidden="1" x14ac:dyDescent="0.25">
      <c r="C16" s="241">
        <v>3</v>
      </c>
      <c r="D16" s="241">
        <v>4</v>
      </c>
      <c r="E16" s="241">
        <v>5</v>
      </c>
      <c r="F16" s="241">
        <v>6</v>
      </c>
      <c r="G16" s="241">
        <v>7</v>
      </c>
      <c r="H16" s="241">
        <v>8</v>
      </c>
      <c r="I16" s="241">
        <v>9</v>
      </c>
      <c r="J16" s="241">
        <v>10</v>
      </c>
      <c r="K16" s="241">
        <v>11</v>
      </c>
      <c r="L16" s="241">
        <v>12</v>
      </c>
      <c r="M16" s="241">
        <v>13</v>
      </c>
      <c r="N16" s="241">
        <v>14</v>
      </c>
      <c r="O16" s="241">
        <v>15</v>
      </c>
      <c r="P16" s="241">
        <v>16</v>
      </c>
      <c r="Q16" s="241">
        <v>17</v>
      </c>
      <c r="R16" s="241">
        <v>18</v>
      </c>
      <c r="S16" s="241">
        <v>19</v>
      </c>
      <c r="T16" s="241">
        <v>20</v>
      </c>
      <c r="U16" s="241">
        <v>21</v>
      </c>
      <c r="V16" s="241">
        <v>22</v>
      </c>
      <c r="W16" s="241">
        <v>23</v>
      </c>
      <c r="X16" s="241">
        <v>24</v>
      </c>
    </row>
  </sheetData>
  <sheetProtection sheet="1" objects="1" scenarios="1"/>
  <mergeCells count="6">
    <mergeCell ref="B1:X4"/>
    <mergeCell ref="A5:H5"/>
    <mergeCell ref="I5:N5"/>
    <mergeCell ref="O5:P5"/>
    <mergeCell ref="Q5:W5"/>
    <mergeCell ref="X5:X6"/>
  </mergeCells>
  <pageMargins left="0.70866141732283472" right="0.70866141732283472" top="0.74803149606299213" bottom="0.74803149606299213" header="0.31496062992125984" footer="0.31496062992125984"/>
  <pageSetup scale="3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2"/>
  <sheetViews>
    <sheetView topLeftCell="A108" workbookViewId="0">
      <selection activeCell="C143" sqref="C143"/>
    </sheetView>
  </sheetViews>
  <sheetFormatPr baseColWidth="10" defaultRowHeight="12.75" x14ac:dyDescent="0.2"/>
  <cols>
    <col min="1" max="1" width="61.42578125" customWidth="1"/>
    <col min="2" max="2" width="76.140625" style="217" customWidth="1"/>
  </cols>
  <sheetData>
    <row r="1" spans="1:2" ht="15" x14ac:dyDescent="0.25">
      <c r="A1" s="210" t="s">
        <v>280</v>
      </c>
      <c r="B1" s="213" t="s">
        <v>269</v>
      </c>
    </row>
    <row r="2" spans="1:2" ht="15" x14ac:dyDescent="0.2">
      <c r="A2" s="211" t="s">
        <v>270</v>
      </c>
      <c r="B2" s="214" t="s">
        <v>291</v>
      </c>
    </row>
    <row r="3" spans="1:2" ht="15" x14ac:dyDescent="0.2">
      <c r="A3" s="211" t="s">
        <v>270</v>
      </c>
      <c r="B3" s="215" t="s">
        <v>292</v>
      </c>
    </row>
    <row r="4" spans="1:2" ht="15" x14ac:dyDescent="0.2">
      <c r="A4" s="211" t="s">
        <v>270</v>
      </c>
      <c r="B4" s="214" t="s">
        <v>293</v>
      </c>
    </row>
    <row r="5" spans="1:2" ht="15" x14ac:dyDescent="0.2">
      <c r="A5" s="211" t="s">
        <v>270</v>
      </c>
      <c r="B5" s="214" t="s">
        <v>294</v>
      </c>
    </row>
    <row r="6" spans="1:2" ht="15" x14ac:dyDescent="0.2">
      <c r="A6" s="300" t="s">
        <v>271</v>
      </c>
      <c r="B6" s="301" t="s">
        <v>295</v>
      </c>
    </row>
    <row r="7" spans="1:2" ht="15" x14ac:dyDescent="0.2">
      <c r="A7" s="211" t="s">
        <v>277</v>
      </c>
      <c r="B7" s="214" t="s">
        <v>296</v>
      </c>
    </row>
    <row r="8" spans="1:2" ht="15" x14ac:dyDescent="0.2">
      <c r="A8" s="211" t="s">
        <v>277</v>
      </c>
      <c r="B8" s="214" t="s">
        <v>297</v>
      </c>
    </row>
    <row r="9" spans="1:2" ht="15" x14ac:dyDescent="0.2">
      <c r="A9" s="300" t="s">
        <v>272</v>
      </c>
      <c r="B9" s="301" t="s">
        <v>298</v>
      </c>
    </row>
    <row r="10" spans="1:2" ht="25.5" x14ac:dyDescent="0.2">
      <c r="A10" s="300" t="s">
        <v>272</v>
      </c>
      <c r="B10" s="301" t="s">
        <v>299</v>
      </c>
    </row>
    <row r="11" spans="1:2" ht="25.5" x14ac:dyDescent="0.2">
      <c r="A11" s="300" t="s">
        <v>272</v>
      </c>
      <c r="B11" s="301" t="s">
        <v>300</v>
      </c>
    </row>
    <row r="12" spans="1:2" ht="25.5" x14ac:dyDescent="0.2">
      <c r="A12" s="211" t="s">
        <v>273</v>
      </c>
      <c r="B12" s="214" t="s">
        <v>301</v>
      </c>
    </row>
    <row r="13" spans="1:2" ht="15" x14ac:dyDescent="0.2">
      <c r="A13" s="211" t="s">
        <v>273</v>
      </c>
      <c r="B13" s="214" t="s">
        <v>302</v>
      </c>
    </row>
    <row r="14" spans="1:2" ht="15" x14ac:dyDescent="0.2">
      <c r="A14" s="300" t="s">
        <v>278</v>
      </c>
      <c r="B14" s="301" t="s">
        <v>303</v>
      </c>
    </row>
    <row r="15" spans="1:2" ht="15" x14ac:dyDescent="0.2">
      <c r="A15" s="300" t="s">
        <v>278</v>
      </c>
      <c r="B15" s="301" t="s">
        <v>304</v>
      </c>
    </row>
    <row r="16" spans="1:2" ht="15" x14ac:dyDescent="0.2">
      <c r="A16" s="300" t="s">
        <v>278</v>
      </c>
      <c r="B16" s="301" t="s">
        <v>305</v>
      </c>
    </row>
    <row r="17" spans="1:2" ht="15" x14ac:dyDescent="0.2">
      <c r="A17" s="300" t="s">
        <v>278</v>
      </c>
      <c r="B17" s="301" t="s">
        <v>306</v>
      </c>
    </row>
    <row r="18" spans="1:2" ht="15" x14ac:dyDescent="0.2">
      <c r="A18" s="211" t="s">
        <v>279</v>
      </c>
      <c r="B18" s="214" t="s">
        <v>307</v>
      </c>
    </row>
    <row r="19" spans="1:2" ht="15" x14ac:dyDescent="0.2">
      <c r="A19" s="211" t="s">
        <v>279</v>
      </c>
      <c r="B19" s="214" t="s">
        <v>308</v>
      </c>
    </row>
    <row r="20" spans="1:2" ht="25.5" x14ac:dyDescent="0.2">
      <c r="A20" s="300" t="s">
        <v>274</v>
      </c>
      <c r="B20" s="301" t="s">
        <v>309</v>
      </c>
    </row>
    <row r="21" spans="1:2" ht="15" x14ac:dyDescent="0.2">
      <c r="A21" s="300" t="s">
        <v>274</v>
      </c>
      <c r="B21" s="301" t="s">
        <v>310</v>
      </c>
    </row>
    <row r="22" spans="1:2" ht="15" x14ac:dyDescent="0.2">
      <c r="A22" s="300" t="s">
        <v>274</v>
      </c>
      <c r="B22" s="301" t="s">
        <v>311</v>
      </c>
    </row>
    <row r="23" spans="1:2" ht="15" x14ac:dyDescent="0.2">
      <c r="A23" s="300" t="s">
        <v>274</v>
      </c>
      <c r="B23" s="301" t="s">
        <v>312</v>
      </c>
    </row>
    <row r="24" spans="1:2" ht="25.5" x14ac:dyDescent="0.2">
      <c r="A24" s="211" t="s">
        <v>275</v>
      </c>
      <c r="B24" s="214" t="s">
        <v>313</v>
      </c>
    </row>
    <row r="25" spans="1:2" ht="15" x14ac:dyDescent="0.2">
      <c r="A25" s="211" t="s">
        <v>275</v>
      </c>
      <c r="B25" s="214" t="s">
        <v>314</v>
      </c>
    </row>
    <row r="26" spans="1:2" ht="15" x14ac:dyDescent="0.2">
      <c r="A26" s="300" t="s">
        <v>276</v>
      </c>
      <c r="B26" s="301" t="s">
        <v>315</v>
      </c>
    </row>
    <row r="27" spans="1:2" ht="15" x14ac:dyDescent="0.2">
      <c r="A27" s="300" t="s">
        <v>276</v>
      </c>
      <c r="B27" s="301" t="s">
        <v>316</v>
      </c>
    </row>
    <row r="28" spans="1:2" ht="15" x14ac:dyDescent="0.2">
      <c r="A28" s="300" t="s">
        <v>276</v>
      </c>
      <c r="B28" s="301" t="s">
        <v>317</v>
      </c>
    </row>
    <row r="29" spans="1:2" ht="15" x14ac:dyDescent="0.2">
      <c r="A29" s="212"/>
      <c r="B29" s="216"/>
    </row>
    <row r="30" spans="1:2" ht="15" x14ac:dyDescent="0.25">
      <c r="A30" s="210" t="s">
        <v>180</v>
      </c>
      <c r="B30" s="213" t="s">
        <v>269</v>
      </c>
    </row>
    <row r="31" spans="1:2" ht="15" x14ac:dyDescent="0.2">
      <c r="A31" s="211" t="s">
        <v>170</v>
      </c>
      <c r="B31" s="214" t="s">
        <v>130</v>
      </c>
    </row>
    <row r="32" spans="1:2" ht="15" x14ac:dyDescent="0.2">
      <c r="A32" s="211" t="s">
        <v>170</v>
      </c>
      <c r="B32" s="214" t="s">
        <v>131</v>
      </c>
    </row>
    <row r="33" spans="1:2" ht="15" x14ac:dyDescent="0.2">
      <c r="A33" s="211" t="s">
        <v>170</v>
      </c>
      <c r="B33" s="214" t="s">
        <v>132</v>
      </c>
    </row>
    <row r="34" spans="1:2" ht="15" x14ac:dyDescent="0.2">
      <c r="A34" s="300" t="s">
        <v>171</v>
      </c>
      <c r="B34" s="301" t="s">
        <v>133</v>
      </c>
    </row>
    <row r="35" spans="1:2" ht="15" x14ac:dyDescent="0.2">
      <c r="A35" s="300" t="s">
        <v>171</v>
      </c>
      <c r="B35" s="301" t="s">
        <v>134</v>
      </c>
    </row>
    <row r="36" spans="1:2" ht="15" x14ac:dyDescent="0.2">
      <c r="A36" s="300" t="s">
        <v>171</v>
      </c>
      <c r="B36" s="301" t="s">
        <v>135</v>
      </c>
    </row>
    <row r="37" spans="1:2" ht="15" x14ac:dyDescent="0.2">
      <c r="A37" s="300" t="s">
        <v>171</v>
      </c>
      <c r="B37" s="301" t="s">
        <v>136</v>
      </c>
    </row>
    <row r="38" spans="1:2" ht="15" x14ac:dyDescent="0.2">
      <c r="A38" s="211" t="s">
        <v>172</v>
      </c>
      <c r="B38" s="214" t="s">
        <v>137</v>
      </c>
    </row>
    <row r="39" spans="1:2" ht="15" x14ac:dyDescent="0.2">
      <c r="A39" s="211" t="s">
        <v>172</v>
      </c>
      <c r="B39" s="214" t="s">
        <v>138</v>
      </c>
    </row>
    <row r="40" spans="1:2" ht="25.5" x14ac:dyDescent="0.2">
      <c r="A40" s="211" t="s">
        <v>172</v>
      </c>
      <c r="B40" s="214" t="s">
        <v>139</v>
      </c>
    </row>
    <row r="41" spans="1:2" ht="15" x14ac:dyDescent="0.2">
      <c r="A41" s="211" t="s">
        <v>172</v>
      </c>
      <c r="B41" s="214" t="s">
        <v>140</v>
      </c>
    </row>
    <row r="42" spans="1:2" ht="25.5" x14ac:dyDescent="0.2">
      <c r="A42" s="211" t="s">
        <v>172</v>
      </c>
      <c r="B42" s="214" t="s">
        <v>141</v>
      </c>
    </row>
    <row r="43" spans="1:2" ht="25.5" x14ac:dyDescent="0.2">
      <c r="A43" s="211" t="s">
        <v>172</v>
      </c>
      <c r="B43" s="214" t="s">
        <v>142</v>
      </c>
    </row>
    <row r="44" spans="1:2" ht="15" x14ac:dyDescent="0.2">
      <c r="A44" s="211" t="s">
        <v>172</v>
      </c>
      <c r="B44" s="214" t="s">
        <v>143</v>
      </c>
    </row>
    <row r="45" spans="1:2" ht="15" x14ac:dyDescent="0.2">
      <c r="A45" s="211" t="s">
        <v>172</v>
      </c>
      <c r="B45" s="214" t="s">
        <v>144</v>
      </c>
    </row>
    <row r="46" spans="1:2" ht="15" x14ac:dyDescent="0.2">
      <c r="A46" s="300" t="s">
        <v>173</v>
      </c>
      <c r="B46" s="301" t="s">
        <v>145</v>
      </c>
    </row>
    <row r="47" spans="1:2" ht="15" x14ac:dyDescent="0.2">
      <c r="A47" s="300" t="s">
        <v>173</v>
      </c>
      <c r="B47" s="301" t="s">
        <v>146</v>
      </c>
    </row>
    <row r="48" spans="1:2" ht="15" x14ac:dyDescent="0.2">
      <c r="A48" s="300" t="s">
        <v>173</v>
      </c>
      <c r="B48" s="301" t="s">
        <v>147</v>
      </c>
    </row>
    <row r="49" spans="1:2" ht="15" x14ac:dyDescent="0.2">
      <c r="A49" s="300" t="s">
        <v>173</v>
      </c>
      <c r="B49" s="301" t="s">
        <v>148</v>
      </c>
    </row>
    <row r="50" spans="1:2" ht="15" x14ac:dyDescent="0.2">
      <c r="A50" s="300" t="s">
        <v>173</v>
      </c>
      <c r="B50" s="301" t="s">
        <v>149</v>
      </c>
    </row>
    <row r="51" spans="1:2" ht="15" x14ac:dyDescent="0.2">
      <c r="A51" s="300" t="s">
        <v>173</v>
      </c>
      <c r="B51" s="301" t="s">
        <v>150</v>
      </c>
    </row>
    <row r="52" spans="1:2" ht="15" x14ac:dyDescent="0.2">
      <c r="A52" s="300" t="s">
        <v>173</v>
      </c>
      <c r="B52" s="301" t="s">
        <v>151</v>
      </c>
    </row>
    <row r="53" spans="1:2" ht="15" x14ac:dyDescent="0.2">
      <c r="A53" s="300" t="s">
        <v>173</v>
      </c>
      <c r="B53" s="301" t="s">
        <v>152</v>
      </c>
    </row>
    <row r="54" spans="1:2" ht="15" x14ac:dyDescent="0.2">
      <c r="A54" s="300" t="s">
        <v>173</v>
      </c>
      <c r="B54" s="301" t="s">
        <v>153</v>
      </c>
    </row>
    <row r="55" spans="1:2" ht="15" x14ac:dyDescent="0.2">
      <c r="A55" s="300" t="s">
        <v>173</v>
      </c>
      <c r="B55" s="301" t="s">
        <v>154</v>
      </c>
    </row>
    <row r="56" spans="1:2" ht="15" x14ac:dyDescent="0.2">
      <c r="A56" s="300" t="s">
        <v>173</v>
      </c>
      <c r="B56" s="301" t="s">
        <v>155</v>
      </c>
    </row>
    <row r="57" spans="1:2" ht="25.5" x14ac:dyDescent="0.2">
      <c r="A57" s="211" t="s">
        <v>174</v>
      </c>
      <c r="B57" s="214" t="s">
        <v>156</v>
      </c>
    </row>
    <row r="58" spans="1:2" ht="15" x14ac:dyDescent="0.2">
      <c r="A58" s="211" t="s">
        <v>174</v>
      </c>
      <c r="B58" s="214" t="s">
        <v>157</v>
      </c>
    </row>
    <row r="59" spans="1:2" ht="15" x14ac:dyDescent="0.2">
      <c r="A59" s="300" t="s">
        <v>175</v>
      </c>
      <c r="B59" s="301" t="s">
        <v>158</v>
      </c>
    </row>
    <row r="60" spans="1:2" ht="15" x14ac:dyDescent="0.2">
      <c r="A60" s="300" t="s">
        <v>175</v>
      </c>
      <c r="B60" s="301" t="s">
        <v>159</v>
      </c>
    </row>
    <row r="61" spans="1:2" ht="15" x14ac:dyDescent="0.2">
      <c r="A61" s="211" t="s">
        <v>176</v>
      </c>
      <c r="B61" s="214" t="s">
        <v>160</v>
      </c>
    </row>
    <row r="62" spans="1:2" ht="15" x14ac:dyDescent="0.2">
      <c r="A62" s="211" t="s">
        <v>176</v>
      </c>
      <c r="B62" s="214" t="s">
        <v>161</v>
      </c>
    </row>
    <row r="63" spans="1:2" ht="15" x14ac:dyDescent="0.2">
      <c r="A63" s="300" t="s">
        <v>177</v>
      </c>
      <c r="B63" s="301" t="s">
        <v>162</v>
      </c>
    </row>
    <row r="64" spans="1:2" ht="15" x14ac:dyDescent="0.2">
      <c r="A64" s="300" t="s">
        <v>177</v>
      </c>
      <c r="B64" s="301" t="s">
        <v>163</v>
      </c>
    </row>
    <row r="65" spans="1:2" ht="15" x14ac:dyDescent="0.2">
      <c r="A65" s="300" t="s">
        <v>177</v>
      </c>
      <c r="B65" s="301" t="s">
        <v>164</v>
      </c>
    </row>
    <row r="66" spans="1:2" ht="15" x14ac:dyDescent="0.2">
      <c r="A66" s="211" t="s">
        <v>178</v>
      </c>
      <c r="B66" s="214" t="s">
        <v>165</v>
      </c>
    </row>
    <row r="67" spans="1:2" ht="15" x14ac:dyDescent="0.2">
      <c r="A67" s="211" t="s">
        <v>178</v>
      </c>
      <c r="B67" s="214" t="s">
        <v>166</v>
      </c>
    </row>
    <row r="68" spans="1:2" ht="15" x14ac:dyDescent="0.2">
      <c r="A68" s="300" t="s">
        <v>179</v>
      </c>
      <c r="B68" s="301" t="s">
        <v>167</v>
      </c>
    </row>
    <row r="69" spans="1:2" ht="15" x14ac:dyDescent="0.2">
      <c r="A69" s="300" t="s">
        <v>179</v>
      </c>
      <c r="B69" s="301" t="s">
        <v>168</v>
      </c>
    </row>
    <row r="70" spans="1:2" ht="15" x14ac:dyDescent="0.2">
      <c r="A70" s="300" t="s">
        <v>179</v>
      </c>
      <c r="B70" s="301" t="s">
        <v>169</v>
      </c>
    </row>
    <row r="72" spans="1:2" ht="15" x14ac:dyDescent="0.25">
      <c r="A72" s="210" t="s">
        <v>180</v>
      </c>
      <c r="B72" s="213" t="s">
        <v>269</v>
      </c>
    </row>
    <row r="73" spans="1:2" ht="15" x14ac:dyDescent="0.2">
      <c r="A73" s="211" t="s">
        <v>270</v>
      </c>
      <c r="B73" s="214" t="s">
        <v>291</v>
      </c>
    </row>
    <row r="74" spans="1:2" ht="15" x14ac:dyDescent="0.2">
      <c r="A74" s="211" t="s">
        <v>270</v>
      </c>
      <c r="B74" s="214" t="s">
        <v>292</v>
      </c>
    </row>
    <row r="75" spans="1:2" ht="15" x14ac:dyDescent="0.2">
      <c r="A75" s="211" t="s">
        <v>270</v>
      </c>
      <c r="B75" s="214" t="s">
        <v>293</v>
      </c>
    </row>
    <row r="76" spans="1:2" ht="15" x14ac:dyDescent="0.2">
      <c r="A76" s="211" t="s">
        <v>270</v>
      </c>
      <c r="B76" s="214" t="s">
        <v>294</v>
      </c>
    </row>
    <row r="77" spans="1:2" ht="15" x14ac:dyDescent="0.2">
      <c r="A77" s="300" t="s">
        <v>271</v>
      </c>
      <c r="B77" s="301" t="s">
        <v>295</v>
      </c>
    </row>
    <row r="78" spans="1:2" ht="15" x14ac:dyDescent="0.2">
      <c r="A78" s="211" t="s">
        <v>277</v>
      </c>
      <c r="B78" s="214" t="s">
        <v>296</v>
      </c>
    </row>
    <row r="79" spans="1:2" ht="15" x14ac:dyDescent="0.2">
      <c r="A79" s="211" t="s">
        <v>277</v>
      </c>
      <c r="B79" s="214" t="s">
        <v>297</v>
      </c>
    </row>
    <row r="80" spans="1:2" ht="15" x14ac:dyDescent="0.2">
      <c r="A80" s="300" t="s">
        <v>272</v>
      </c>
      <c r="B80" s="301" t="s">
        <v>298</v>
      </c>
    </row>
    <row r="81" spans="1:2" ht="25.5" x14ac:dyDescent="0.2">
      <c r="A81" s="300" t="s">
        <v>272</v>
      </c>
      <c r="B81" s="301" t="s">
        <v>299</v>
      </c>
    </row>
    <row r="82" spans="1:2" ht="25.5" x14ac:dyDescent="0.2">
      <c r="A82" s="300" t="s">
        <v>272</v>
      </c>
      <c r="B82" s="301" t="s">
        <v>300</v>
      </c>
    </row>
    <row r="83" spans="1:2" ht="25.5" x14ac:dyDescent="0.2">
      <c r="A83" s="211" t="s">
        <v>273</v>
      </c>
      <c r="B83" s="214" t="s">
        <v>301</v>
      </c>
    </row>
    <row r="84" spans="1:2" ht="15" x14ac:dyDescent="0.2">
      <c r="A84" s="211" t="s">
        <v>273</v>
      </c>
      <c r="B84" s="214" t="s">
        <v>302</v>
      </c>
    </row>
    <row r="85" spans="1:2" ht="15" x14ac:dyDescent="0.2">
      <c r="A85" s="300" t="s">
        <v>278</v>
      </c>
      <c r="B85" s="301" t="s">
        <v>303</v>
      </c>
    </row>
    <row r="86" spans="1:2" ht="15" x14ac:dyDescent="0.2">
      <c r="A86" s="300" t="s">
        <v>278</v>
      </c>
      <c r="B86" s="301" t="s">
        <v>304</v>
      </c>
    </row>
    <row r="87" spans="1:2" ht="15" x14ac:dyDescent="0.2">
      <c r="A87" s="300" t="s">
        <v>278</v>
      </c>
      <c r="B87" s="301" t="s">
        <v>305</v>
      </c>
    </row>
    <row r="88" spans="1:2" ht="15" x14ac:dyDescent="0.2">
      <c r="A88" s="300" t="s">
        <v>278</v>
      </c>
      <c r="B88" s="301" t="s">
        <v>306</v>
      </c>
    </row>
    <row r="89" spans="1:2" ht="15" x14ac:dyDescent="0.2">
      <c r="A89" s="211" t="s">
        <v>279</v>
      </c>
      <c r="B89" s="214" t="s">
        <v>307</v>
      </c>
    </row>
    <row r="90" spans="1:2" ht="15" x14ac:dyDescent="0.2">
      <c r="A90" s="211" t="s">
        <v>279</v>
      </c>
      <c r="B90" s="214" t="s">
        <v>308</v>
      </c>
    </row>
    <row r="91" spans="1:2" ht="25.5" x14ac:dyDescent="0.2">
      <c r="A91" s="300" t="s">
        <v>274</v>
      </c>
      <c r="B91" s="301" t="s">
        <v>309</v>
      </c>
    </row>
    <row r="92" spans="1:2" ht="15" x14ac:dyDescent="0.2">
      <c r="A92" s="300" t="s">
        <v>274</v>
      </c>
      <c r="B92" s="301" t="s">
        <v>310</v>
      </c>
    </row>
    <row r="93" spans="1:2" ht="15" x14ac:dyDescent="0.2">
      <c r="A93" s="300" t="s">
        <v>274</v>
      </c>
      <c r="B93" s="301" t="s">
        <v>311</v>
      </c>
    </row>
    <row r="94" spans="1:2" ht="15" x14ac:dyDescent="0.2">
      <c r="A94" s="300" t="s">
        <v>274</v>
      </c>
      <c r="B94" s="301" t="s">
        <v>312</v>
      </c>
    </row>
    <row r="95" spans="1:2" ht="25.5" x14ac:dyDescent="0.2">
      <c r="A95" s="211" t="s">
        <v>275</v>
      </c>
      <c r="B95" s="214" t="s">
        <v>313</v>
      </c>
    </row>
    <row r="96" spans="1:2" ht="15" x14ac:dyDescent="0.2">
      <c r="A96" s="211" t="s">
        <v>275</v>
      </c>
      <c r="B96" s="214" t="s">
        <v>314</v>
      </c>
    </row>
    <row r="97" spans="1:2" ht="15" x14ac:dyDescent="0.2">
      <c r="A97" s="300" t="s">
        <v>276</v>
      </c>
      <c r="B97" s="301" t="s">
        <v>315</v>
      </c>
    </row>
    <row r="98" spans="1:2" ht="15" x14ac:dyDescent="0.2">
      <c r="A98" s="300" t="s">
        <v>276</v>
      </c>
      <c r="B98" s="301" t="s">
        <v>316</v>
      </c>
    </row>
    <row r="99" spans="1:2" ht="15" x14ac:dyDescent="0.2">
      <c r="A99" s="300" t="s">
        <v>276</v>
      </c>
      <c r="B99" s="301" t="s">
        <v>317</v>
      </c>
    </row>
    <row r="107" spans="1:2" ht="15" x14ac:dyDescent="0.25">
      <c r="A107" s="210" t="s">
        <v>108</v>
      </c>
    </row>
    <row r="108" spans="1:2" x14ac:dyDescent="0.2">
      <c r="A108" s="302" t="s">
        <v>377</v>
      </c>
    </row>
    <row r="109" spans="1:2" ht="15" x14ac:dyDescent="0.2">
      <c r="A109" s="211" t="s">
        <v>281</v>
      </c>
      <c r="B109" s="218" t="s">
        <v>109</v>
      </c>
    </row>
    <row r="110" spans="1:2" ht="15" x14ac:dyDescent="0.2">
      <c r="A110" s="212" t="s">
        <v>282</v>
      </c>
      <c r="B110" s="218" t="s">
        <v>110</v>
      </c>
    </row>
    <row r="111" spans="1:2" ht="15" x14ac:dyDescent="0.2">
      <c r="A111" s="211" t="s">
        <v>283</v>
      </c>
      <c r="B111" s="218" t="s">
        <v>111</v>
      </c>
    </row>
    <row r="112" spans="1:2" ht="15" x14ac:dyDescent="0.2">
      <c r="A112" s="212" t="s">
        <v>284</v>
      </c>
      <c r="B112" s="218" t="s">
        <v>112</v>
      </c>
    </row>
    <row r="113" spans="1:2" ht="15" x14ac:dyDescent="0.2">
      <c r="A113" s="211" t="s">
        <v>285</v>
      </c>
      <c r="B113" s="218" t="s">
        <v>113</v>
      </c>
    </row>
    <row r="114" spans="1:2" ht="15" x14ac:dyDescent="0.2">
      <c r="A114" s="212" t="s">
        <v>286</v>
      </c>
      <c r="B114" s="218" t="s">
        <v>114</v>
      </c>
    </row>
    <row r="115" spans="1:2" ht="15" x14ac:dyDescent="0.2">
      <c r="A115" s="211" t="s">
        <v>287</v>
      </c>
      <c r="B115" s="218" t="s">
        <v>115</v>
      </c>
    </row>
    <row r="116" spans="1:2" ht="15" x14ac:dyDescent="0.2">
      <c r="A116" s="212" t="s">
        <v>288</v>
      </c>
      <c r="B116" s="218" t="s">
        <v>116</v>
      </c>
    </row>
    <row r="117" spans="1:2" ht="15" x14ac:dyDescent="0.2">
      <c r="A117" s="211" t="s">
        <v>289</v>
      </c>
      <c r="B117" s="218" t="s">
        <v>117</v>
      </c>
    </row>
    <row r="118" spans="1:2" ht="15" x14ac:dyDescent="0.2">
      <c r="A118" s="212" t="s">
        <v>290</v>
      </c>
      <c r="B118" s="218" t="s">
        <v>118</v>
      </c>
    </row>
    <row r="119" spans="1:2" x14ac:dyDescent="0.2">
      <c r="A119" s="302" t="s">
        <v>378</v>
      </c>
    </row>
    <row r="120" spans="1:2" x14ac:dyDescent="0.2">
      <c r="A120" t="s">
        <v>170</v>
      </c>
      <c r="B120" s="217" t="s">
        <v>181</v>
      </c>
    </row>
    <row r="121" spans="1:2" x14ac:dyDescent="0.2">
      <c r="A121" t="s">
        <v>171</v>
      </c>
      <c r="B121" s="217" t="s">
        <v>182</v>
      </c>
    </row>
    <row r="122" spans="1:2" x14ac:dyDescent="0.2">
      <c r="A122" t="s">
        <v>172</v>
      </c>
      <c r="B122" s="217" t="s">
        <v>183</v>
      </c>
    </row>
    <row r="123" spans="1:2" x14ac:dyDescent="0.2">
      <c r="A123" t="s">
        <v>173</v>
      </c>
      <c r="B123" s="217" t="s">
        <v>184</v>
      </c>
    </row>
    <row r="124" spans="1:2" x14ac:dyDescent="0.2">
      <c r="A124" t="s">
        <v>174</v>
      </c>
      <c r="B124" s="217" t="s">
        <v>185</v>
      </c>
    </row>
    <row r="125" spans="1:2" x14ac:dyDescent="0.2">
      <c r="A125" t="s">
        <v>175</v>
      </c>
      <c r="B125" s="217" t="s">
        <v>186</v>
      </c>
    </row>
    <row r="126" spans="1:2" x14ac:dyDescent="0.2">
      <c r="A126" t="s">
        <v>176</v>
      </c>
      <c r="B126" s="217" t="s">
        <v>187</v>
      </c>
    </row>
    <row r="127" spans="1:2" x14ac:dyDescent="0.2">
      <c r="A127" t="s">
        <v>177</v>
      </c>
      <c r="B127" s="217" t="s">
        <v>188</v>
      </c>
    </row>
    <row r="128" spans="1:2" x14ac:dyDescent="0.2">
      <c r="A128" t="s">
        <v>178</v>
      </c>
      <c r="B128" s="217" t="s">
        <v>189</v>
      </c>
    </row>
    <row r="129" spans="1:2" x14ac:dyDescent="0.2">
      <c r="A129" t="s">
        <v>179</v>
      </c>
      <c r="B129" s="217" t="s">
        <v>190</v>
      </c>
    </row>
    <row r="130" spans="1:2" x14ac:dyDescent="0.2">
      <c r="A130" s="302" t="s">
        <v>379</v>
      </c>
    </row>
    <row r="131" spans="1:2" x14ac:dyDescent="0.2">
      <c r="A131" s="246" t="s">
        <v>380</v>
      </c>
      <c r="B131" s="299" t="s">
        <v>366</v>
      </c>
    </row>
    <row r="132" spans="1:2" x14ac:dyDescent="0.2">
      <c r="A132" s="246" t="s">
        <v>381</v>
      </c>
      <c r="B132" s="299" t="s">
        <v>367</v>
      </c>
    </row>
    <row r="133" spans="1:2" x14ac:dyDescent="0.2">
      <c r="A133" s="246" t="s">
        <v>382</v>
      </c>
      <c r="B133" s="299" t="s">
        <v>368</v>
      </c>
    </row>
    <row r="134" spans="1:2" x14ac:dyDescent="0.2">
      <c r="A134" s="246" t="s">
        <v>383</v>
      </c>
      <c r="B134" s="299" t="s">
        <v>369</v>
      </c>
    </row>
    <row r="135" spans="1:2" x14ac:dyDescent="0.2">
      <c r="A135" s="246" t="s">
        <v>384</v>
      </c>
      <c r="B135" s="299" t="s">
        <v>370</v>
      </c>
    </row>
    <row r="136" spans="1:2" x14ac:dyDescent="0.2">
      <c r="A136" s="246" t="s">
        <v>385</v>
      </c>
      <c r="B136" s="299" t="s">
        <v>371</v>
      </c>
    </row>
    <row r="137" spans="1:2" x14ac:dyDescent="0.2">
      <c r="A137" s="246" t="s">
        <v>386</v>
      </c>
      <c r="B137" s="299" t="s">
        <v>372</v>
      </c>
    </row>
    <row r="138" spans="1:2" x14ac:dyDescent="0.2">
      <c r="A138" s="246" t="s">
        <v>387</v>
      </c>
      <c r="B138" s="299" t="s">
        <v>373</v>
      </c>
    </row>
    <row r="139" spans="1:2" x14ac:dyDescent="0.2">
      <c r="A139" s="246" t="s">
        <v>388</v>
      </c>
      <c r="B139" s="299" t="s">
        <v>374</v>
      </c>
    </row>
    <row r="140" spans="1:2" x14ac:dyDescent="0.2">
      <c r="A140" s="246" t="s">
        <v>389</v>
      </c>
      <c r="B140" s="299" t="s">
        <v>375</v>
      </c>
    </row>
    <row r="188" spans="1:2" x14ac:dyDescent="0.2">
      <c r="A188" t="s">
        <v>318</v>
      </c>
      <c r="B188" s="246" t="s">
        <v>355</v>
      </c>
    </row>
    <row r="189" spans="1:2" x14ac:dyDescent="0.2">
      <c r="A189" t="s">
        <v>319</v>
      </c>
      <c r="B189" s="299" t="s">
        <v>328</v>
      </c>
    </row>
    <row r="190" spans="1:2" x14ac:dyDescent="0.2">
      <c r="B190" s="299" t="s">
        <v>329</v>
      </c>
    </row>
    <row r="191" spans="1:2" x14ac:dyDescent="0.2">
      <c r="B191" s="299" t="s">
        <v>330</v>
      </c>
    </row>
    <row r="192" spans="1:2" x14ac:dyDescent="0.2">
      <c r="A192" t="s">
        <v>320</v>
      </c>
      <c r="B192" s="299" t="s">
        <v>331</v>
      </c>
    </row>
    <row r="193" spans="1:2" x14ac:dyDescent="0.2">
      <c r="B193" s="299" t="s">
        <v>332</v>
      </c>
    </row>
    <row r="194" spans="1:2" x14ac:dyDescent="0.2">
      <c r="B194" s="299" t="s">
        <v>333</v>
      </c>
    </row>
    <row r="195" spans="1:2" x14ac:dyDescent="0.2">
      <c r="B195" s="299" t="s">
        <v>334</v>
      </c>
    </row>
    <row r="196" spans="1:2" x14ac:dyDescent="0.2">
      <c r="A196" t="s">
        <v>321</v>
      </c>
      <c r="B196" s="246" t="s">
        <v>335</v>
      </c>
    </row>
    <row r="197" spans="1:2" x14ac:dyDescent="0.2">
      <c r="B197" s="246" t="s">
        <v>336</v>
      </c>
    </row>
    <row r="198" spans="1:2" x14ac:dyDescent="0.2">
      <c r="B198" s="246" t="s">
        <v>337</v>
      </c>
    </row>
    <row r="199" spans="1:2" x14ac:dyDescent="0.2">
      <c r="B199" s="246" t="s">
        <v>338</v>
      </c>
    </row>
    <row r="200" spans="1:2" x14ac:dyDescent="0.2">
      <c r="A200" t="s">
        <v>322</v>
      </c>
      <c r="B200" s="299" t="s">
        <v>339</v>
      </c>
    </row>
    <row r="201" spans="1:2" x14ac:dyDescent="0.2">
      <c r="B201" s="299" t="s">
        <v>340</v>
      </c>
    </row>
    <row r="202" spans="1:2" x14ac:dyDescent="0.2">
      <c r="B202" s="299" t="s">
        <v>341</v>
      </c>
    </row>
    <row r="203" spans="1:2" x14ac:dyDescent="0.2">
      <c r="A203" t="s">
        <v>323</v>
      </c>
      <c r="B203" s="299" t="s">
        <v>342</v>
      </c>
    </row>
    <row r="204" spans="1:2" x14ac:dyDescent="0.2">
      <c r="B204" s="246" t="s">
        <v>343</v>
      </c>
    </row>
    <row r="205" spans="1:2" x14ac:dyDescent="0.2">
      <c r="B205" s="246" t="s">
        <v>344</v>
      </c>
    </row>
    <row r="206" spans="1:2" x14ac:dyDescent="0.2">
      <c r="A206" t="s">
        <v>324</v>
      </c>
      <c r="B206" s="299" t="s">
        <v>345</v>
      </c>
    </row>
    <row r="207" spans="1:2" x14ac:dyDescent="0.2">
      <c r="B207" s="246" t="s">
        <v>346</v>
      </c>
    </row>
    <row r="208" spans="1:2" x14ac:dyDescent="0.2">
      <c r="B208" s="299" t="s">
        <v>347</v>
      </c>
    </row>
    <row r="209" spans="1:2" x14ac:dyDescent="0.2">
      <c r="A209" t="s">
        <v>325</v>
      </c>
      <c r="B209" s="299" t="s">
        <v>348</v>
      </c>
    </row>
    <row r="210" spans="1:2" x14ac:dyDescent="0.2">
      <c r="A210" t="s">
        <v>326</v>
      </c>
      <c r="B210" s="299" t="s">
        <v>349</v>
      </c>
    </row>
    <row r="211" spans="1:2" x14ac:dyDescent="0.2">
      <c r="B211" s="299" t="s">
        <v>350</v>
      </c>
    </row>
    <row r="212" spans="1:2" x14ac:dyDescent="0.2">
      <c r="A212" t="s">
        <v>327</v>
      </c>
      <c r="B212" s="299" t="s">
        <v>351</v>
      </c>
    </row>
    <row r="213" spans="1:2" x14ac:dyDescent="0.2">
      <c r="B213" s="299" t="s">
        <v>352</v>
      </c>
    </row>
    <row r="214" spans="1:2" x14ac:dyDescent="0.2">
      <c r="B214" s="246" t="s">
        <v>353</v>
      </c>
    </row>
    <row r="215" spans="1:2" x14ac:dyDescent="0.2">
      <c r="B215" s="246" t="s">
        <v>168</v>
      </c>
    </row>
    <row r="216" spans="1:2" x14ac:dyDescent="0.2">
      <c r="B216" s="246" t="s">
        <v>354</v>
      </c>
    </row>
    <row r="222" spans="1:2" x14ac:dyDescent="0.2">
      <c r="A222" s="246" t="s">
        <v>356</v>
      </c>
    </row>
    <row r="223" spans="1:2" x14ac:dyDescent="0.2">
      <c r="A223" s="246" t="s">
        <v>357</v>
      </c>
    </row>
    <row r="224" spans="1:2" x14ac:dyDescent="0.2">
      <c r="A224" s="246" t="s">
        <v>358</v>
      </c>
    </row>
    <row r="225" spans="1:1" x14ac:dyDescent="0.2">
      <c r="A225" s="246" t="s">
        <v>359</v>
      </c>
    </row>
    <row r="226" spans="1:1" x14ac:dyDescent="0.2">
      <c r="A226" s="246" t="s">
        <v>360</v>
      </c>
    </row>
    <row r="227" spans="1:1" x14ac:dyDescent="0.2">
      <c r="A227" s="246" t="s">
        <v>361</v>
      </c>
    </row>
    <row r="228" spans="1:1" x14ac:dyDescent="0.2">
      <c r="A228" s="246" t="s">
        <v>362</v>
      </c>
    </row>
    <row r="229" spans="1:1" x14ac:dyDescent="0.2">
      <c r="A229" s="246" t="s">
        <v>363</v>
      </c>
    </row>
    <row r="230" spans="1:1" x14ac:dyDescent="0.2">
      <c r="A230" s="246" t="s">
        <v>364</v>
      </c>
    </row>
    <row r="231" spans="1:1" x14ac:dyDescent="0.2">
      <c r="A231" s="246" t="s">
        <v>365</v>
      </c>
    </row>
    <row r="232" spans="1:1" x14ac:dyDescent="0.2">
      <c r="A232" s="246"/>
    </row>
  </sheetData>
  <sortState ref="A179:A205">
    <sortCondition ref="A17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B34" sqref="B34"/>
    </sheetView>
  </sheetViews>
  <sheetFormatPr baseColWidth="10" defaultRowHeight="12.75" x14ac:dyDescent="0.2"/>
  <cols>
    <col min="1" max="1" width="28.42578125" style="186" customWidth="1"/>
    <col min="2" max="2" width="72.7109375" style="186" customWidth="1"/>
    <col min="4" max="4" width="43.140625" customWidth="1"/>
  </cols>
  <sheetData>
    <row r="1" spans="1:5" ht="15" x14ac:dyDescent="0.2">
      <c r="A1" s="184" t="s">
        <v>77</v>
      </c>
      <c r="B1" s="184" t="s">
        <v>78</v>
      </c>
      <c r="D1" s="184" t="s">
        <v>77</v>
      </c>
    </row>
    <row r="2" spans="1:5" ht="15" x14ac:dyDescent="0.2">
      <c r="A2" s="187" t="s">
        <v>79</v>
      </c>
      <c r="B2" s="188" t="s">
        <v>126</v>
      </c>
      <c r="D2" s="187" t="s">
        <v>79</v>
      </c>
      <c r="E2" t="s">
        <v>119</v>
      </c>
    </row>
    <row r="3" spans="1:5" ht="15" x14ac:dyDescent="0.2">
      <c r="A3" s="187" t="s">
        <v>79</v>
      </c>
      <c r="B3" s="189" t="s">
        <v>127</v>
      </c>
      <c r="D3" s="219" t="s">
        <v>80</v>
      </c>
      <c r="E3" t="s">
        <v>120</v>
      </c>
    </row>
    <row r="4" spans="1:5" ht="15" x14ac:dyDescent="0.2">
      <c r="A4" s="187" t="s">
        <v>79</v>
      </c>
      <c r="B4" s="189" t="s">
        <v>128</v>
      </c>
      <c r="D4" s="220" t="s">
        <v>86</v>
      </c>
      <c r="E4" t="s">
        <v>121</v>
      </c>
    </row>
    <row r="5" spans="1:5" ht="15" x14ac:dyDescent="0.2">
      <c r="A5" s="187" t="s">
        <v>79</v>
      </c>
      <c r="B5" s="185" t="s">
        <v>129</v>
      </c>
      <c r="D5" s="221" t="s">
        <v>88</v>
      </c>
      <c r="E5" t="s">
        <v>122</v>
      </c>
    </row>
    <row r="6" spans="1:5" ht="15" x14ac:dyDescent="0.2">
      <c r="A6" s="190" t="s">
        <v>80</v>
      </c>
      <c r="B6" s="191" t="s">
        <v>81</v>
      </c>
      <c r="D6" s="200" t="s">
        <v>90</v>
      </c>
      <c r="E6" t="s">
        <v>123</v>
      </c>
    </row>
    <row r="7" spans="1:5" ht="15" x14ac:dyDescent="0.2">
      <c r="A7" s="190" t="s">
        <v>80</v>
      </c>
      <c r="B7" s="192" t="s">
        <v>82</v>
      </c>
      <c r="D7" s="202" t="s">
        <v>92</v>
      </c>
      <c r="E7" t="s">
        <v>124</v>
      </c>
    </row>
    <row r="8" spans="1:5" ht="15" x14ac:dyDescent="0.2">
      <c r="A8" s="190" t="s">
        <v>80</v>
      </c>
      <c r="B8" s="193" t="s">
        <v>83</v>
      </c>
      <c r="D8" s="200" t="s">
        <v>96</v>
      </c>
      <c r="E8" t="s">
        <v>125</v>
      </c>
    </row>
    <row r="9" spans="1:5" ht="15" x14ac:dyDescent="0.2">
      <c r="A9" s="190" t="s">
        <v>80</v>
      </c>
      <c r="B9" s="193" t="s">
        <v>84</v>
      </c>
    </row>
    <row r="10" spans="1:5" ht="15" x14ac:dyDescent="0.2">
      <c r="A10" s="190" t="s">
        <v>80</v>
      </c>
      <c r="B10" s="193" t="s">
        <v>85</v>
      </c>
    </row>
    <row r="11" spans="1:5" ht="15" x14ac:dyDescent="0.2">
      <c r="A11" s="194" t="s">
        <v>86</v>
      </c>
      <c r="B11" s="195" t="s">
        <v>100</v>
      </c>
    </row>
    <row r="12" spans="1:5" ht="15" x14ac:dyDescent="0.2">
      <c r="A12" s="194" t="s">
        <v>86</v>
      </c>
      <c r="B12" s="195" t="s">
        <v>87</v>
      </c>
    </row>
    <row r="13" spans="1:5" ht="15" x14ac:dyDescent="0.2">
      <c r="A13" s="194" t="s">
        <v>86</v>
      </c>
      <c r="B13" s="195" t="s">
        <v>101</v>
      </c>
    </row>
    <row r="14" spans="1:5" ht="15" x14ac:dyDescent="0.2">
      <c r="A14" s="194" t="s">
        <v>86</v>
      </c>
      <c r="B14" s="204" t="s">
        <v>102</v>
      </c>
    </row>
    <row r="15" spans="1:5" ht="15" x14ac:dyDescent="0.2">
      <c r="A15" s="194" t="s">
        <v>86</v>
      </c>
      <c r="B15" s="205" t="s">
        <v>103</v>
      </c>
    </row>
    <row r="16" spans="1:5" ht="30" x14ac:dyDescent="0.2">
      <c r="A16" s="196" t="s">
        <v>88</v>
      </c>
      <c r="B16" s="198" t="s">
        <v>104</v>
      </c>
    </row>
    <row r="17" spans="1:2" ht="30" x14ac:dyDescent="0.2">
      <c r="A17" s="196" t="s">
        <v>88</v>
      </c>
      <c r="B17" s="198" t="s">
        <v>105</v>
      </c>
    </row>
    <row r="18" spans="1:2" ht="30" x14ac:dyDescent="0.2">
      <c r="A18" s="196" t="s">
        <v>88</v>
      </c>
      <c r="B18" s="197" t="s">
        <v>106</v>
      </c>
    </row>
    <row r="19" spans="1:2" ht="30" x14ac:dyDescent="0.2">
      <c r="A19" s="196" t="s">
        <v>88</v>
      </c>
      <c r="B19" s="199" t="s">
        <v>89</v>
      </c>
    </row>
    <row r="20" spans="1:2" ht="15" x14ac:dyDescent="0.2">
      <c r="A20" s="200" t="s">
        <v>90</v>
      </c>
      <c r="B20" s="201" t="s">
        <v>91</v>
      </c>
    </row>
    <row r="21" spans="1:2" ht="15" x14ac:dyDescent="0.2">
      <c r="A21" s="200" t="s">
        <v>90</v>
      </c>
      <c r="B21" s="209" t="s">
        <v>107</v>
      </c>
    </row>
    <row r="22" spans="1:2" ht="15" x14ac:dyDescent="0.2">
      <c r="A22" s="202" t="s">
        <v>92</v>
      </c>
      <c r="B22" s="206" t="s">
        <v>93</v>
      </c>
    </row>
    <row r="23" spans="1:2" ht="15" x14ac:dyDescent="0.2">
      <c r="A23" s="202" t="s">
        <v>92</v>
      </c>
      <c r="B23" s="207" t="s">
        <v>94</v>
      </c>
    </row>
    <row r="24" spans="1:2" ht="30" x14ac:dyDescent="0.2">
      <c r="A24" s="202" t="s">
        <v>92</v>
      </c>
      <c r="B24" s="207" t="s">
        <v>95</v>
      </c>
    </row>
    <row r="25" spans="1:2" ht="15" x14ac:dyDescent="0.2">
      <c r="A25" s="200" t="s">
        <v>96</v>
      </c>
      <c r="B25" s="208" t="s">
        <v>97</v>
      </c>
    </row>
    <row r="26" spans="1:2" ht="15" x14ac:dyDescent="0.2">
      <c r="A26" s="200" t="s">
        <v>96</v>
      </c>
      <c r="B26" s="203" t="s">
        <v>98</v>
      </c>
    </row>
    <row r="27" spans="1:2" ht="15" x14ac:dyDescent="0.2">
      <c r="A27" s="200" t="s">
        <v>96</v>
      </c>
      <c r="B27" s="201" t="s">
        <v>99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5"/>
  <sheetViews>
    <sheetView zoomScaleNormal="100" workbookViewId="0">
      <pane xSplit="3" ySplit="14" topLeftCell="D84" activePane="bottomRight" state="frozen"/>
      <selection pane="topRight" activeCell="D1" sqref="D1"/>
      <selection pane="bottomLeft" activeCell="A15" sqref="A15"/>
      <selection pane="bottomRight" activeCell="D111" sqref="D111"/>
    </sheetView>
  </sheetViews>
  <sheetFormatPr baseColWidth="10" defaultColWidth="9.140625" defaultRowHeight="12.75" x14ac:dyDescent="0.2"/>
  <cols>
    <col min="1" max="1" width="4.85546875" style="6" customWidth="1"/>
    <col min="2" max="2" width="9.7109375" style="6" customWidth="1"/>
    <col min="3" max="3" width="39.140625" style="65" customWidth="1"/>
    <col min="4" max="4" width="19.28515625" style="6" customWidth="1"/>
    <col min="5" max="5" width="15.28515625" style="6" customWidth="1"/>
    <col min="6" max="6" width="18.85546875" style="6" customWidth="1"/>
    <col min="7" max="7" width="24.140625" style="6" customWidth="1"/>
    <col min="8" max="8" width="9.85546875" style="6" customWidth="1"/>
    <col min="9" max="9" width="9" style="6" customWidth="1"/>
    <col min="10" max="10" width="13.7109375" style="6" customWidth="1"/>
    <col min="11" max="11" width="13.42578125" style="6" customWidth="1"/>
    <col min="12" max="13" width="9.7109375" style="6" customWidth="1"/>
    <col min="14" max="14" width="11.85546875" style="6" customWidth="1"/>
    <col min="15" max="15" width="29.85546875" style="6" customWidth="1"/>
    <col min="16" max="16" width="25.7109375" style="6" customWidth="1"/>
    <col min="17" max="17" width="9.140625" style="6" hidden="1" customWidth="1"/>
    <col min="18" max="18" width="12.85546875" style="7" hidden="1" customWidth="1"/>
    <col min="19" max="19" width="12" style="8" hidden="1" customWidth="1"/>
    <col min="20" max="20" width="15.7109375" style="9" hidden="1" customWidth="1"/>
    <col min="21" max="21" width="14.5703125" style="7" customWidth="1"/>
    <col min="22" max="16384" width="9.140625" style="7"/>
  </cols>
  <sheetData>
    <row r="1" spans="1:22" ht="18" hidden="1" customHeight="1" x14ac:dyDescent="0.2">
      <c r="A1" s="1"/>
      <c r="B1" s="2"/>
      <c r="C1" s="3"/>
      <c r="D1" s="449" t="s">
        <v>19</v>
      </c>
      <c r="E1" s="449"/>
      <c r="F1" s="449"/>
      <c r="G1" s="449"/>
      <c r="H1" s="449"/>
      <c r="I1" s="449"/>
      <c r="J1" s="449"/>
      <c r="K1" s="449"/>
      <c r="L1" s="2"/>
      <c r="M1" s="2"/>
      <c r="N1" s="2"/>
      <c r="O1" s="4" t="s">
        <v>14</v>
      </c>
      <c r="P1" s="5" t="s">
        <v>18</v>
      </c>
    </row>
    <row r="2" spans="1:22" ht="18" hidden="1" customHeight="1" x14ac:dyDescent="0.2">
      <c r="A2" s="10"/>
      <c r="B2" s="11"/>
      <c r="C2" s="12"/>
      <c r="D2" s="11"/>
      <c r="E2" s="11"/>
      <c r="F2" s="13"/>
      <c r="G2" s="11"/>
      <c r="H2" s="11"/>
      <c r="I2" s="11"/>
      <c r="J2" s="11"/>
      <c r="K2" s="11"/>
      <c r="L2" s="11"/>
      <c r="M2" s="11"/>
      <c r="N2" s="11"/>
      <c r="O2" s="14" t="s">
        <v>15</v>
      </c>
      <c r="P2" s="15">
        <v>2</v>
      </c>
    </row>
    <row r="3" spans="1:22" ht="18" hidden="1" customHeight="1" x14ac:dyDescent="0.2">
      <c r="A3" s="10"/>
      <c r="B3" s="11"/>
      <c r="C3" s="12"/>
      <c r="D3" s="450" t="s">
        <v>20</v>
      </c>
      <c r="E3" s="450"/>
      <c r="F3" s="450"/>
      <c r="G3" s="450"/>
      <c r="H3" s="450"/>
      <c r="I3" s="450"/>
      <c r="J3" s="450"/>
      <c r="K3" s="450"/>
      <c r="L3" s="11"/>
      <c r="M3" s="11"/>
      <c r="N3" s="11"/>
      <c r="O3" s="14" t="s">
        <v>16</v>
      </c>
      <c r="P3" s="16">
        <v>41404</v>
      </c>
    </row>
    <row r="4" spans="1:22" ht="18" hidden="1" customHeight="1" thickBot="1" x14ac:dyDescent="0.25">
      <c r="A4" s="17"/>
      <c r="B4" s="18"/>
      <c r="C4" s="19"/>
      <c r="D4" s="18"/>
      <c r="E4" s="18"/>
      <c r="F4" s="20"/>
      <c r="G4" s="18"/>
      <c r="H4" s="18"/>
      <c r="I4" s="18"/>
      <c r="J4" s="18"/>
      <c r="K4" s="18"/>
      <c r="L4" s="18"/>
      <c r="M4" s="18"/>
      <c r="N4" s="18"/>
      <c r="O4" s="21" t="s">
        <v>27</v>
      </c>
      <c r="P4" s="22" t="s">
        <v>17</v>
      </c>
    </row>
    <row r="5" spans="1:22" ht="15.75" hidden="1" thickBot="1" x14ac:dyDescent="0.25">
      <c r="A5" s="11"/>
      <c r="B5" s="11"/>
      <c r="C5" s="12"/>
      <c r="D5" s="11"/>
      <c r="E5" s="11"/>
      <c r="F5" s="13"/>
      <c r="G5" s="11"/>
      <c r="H5" s="11"/>
      <c r="I5" s="11"/>
      <c r="J5" s="11"/>
      <c r="K5" s="11"/>
      <c r="L5" s="11"/>
      <c r="M5" s="11"/>
      <c r="N5" s="11"/>
      <c r="O5" s="14"/>
      <c r="P5" s="23"/>
    </row>
    <row r="6" spans="1:22" ht="15.75" hidden="1" thickBot="1" x14ac:dyDescent="0.25">
      <c r="A6" s="457" t="s">
        <v>35</v>
      </c>
      <c r="B6" s="457"/>
      <c r="C6" s="457"/>
      <c r="D6" s="457"/>
      <c r="E6" s="457"/>
      <c r="F6" s="457"/>
      <c r="G6" s="451" t="s">
        <v>21</v>
      </c>
      <c r="H6" s="452"/>
      <c r="I6" s="452"/>
      <c r="J6" s="452"/>
      <c r="K6" s="452"/>
      <c r="L6" s="452"/>
      <c r="M6" s="452"/>
      <c r="N6" s="453"/>
      <c r="O6" s="405" t="e">
        <f>S102</f>
        <v>#REF!</v>
      </c>
      <c r="P6" s="406"/>
    </row>
    <row r="7" spans="1:22" ht="18" hidden="1" customHeight="1" thickBot="1" x14ac:dyDescent="0.25">
      <c r="A7" s="458"/>
      <c r="B7" s="458"/>
      <c r="C7" s="458"/>
      <c r="D7" s="458"/>
      <c r="E7" s="458"/>
      <c r="F7" s="458"/>
      <c r="G7" s="451" t="s">
        <v>49</v>
      </c>
      <c r="H7" s="452"/>
      <c r="I7" s="452"/>
      <c r="J7" s="452"/>
      <c r="K7" s="452"/>
      <c r="L7" s="452"/>
      <c r="M7" s="452"/>
      <c r="N7" s="453"/>
      <c r="O7" s="405">
        <f>$T$9</f>
        <v>1</v>
      </c>
      <c r="P7" s="406"/>
    </row>
    <row r="8" spans="1:22" ht="15" hidden="1" x14ac:dyDescent="0.2">
      <c r="A8" s="454" t="s">
        <v>23</v>
      </c>
      <c r="B8" s="455"/>
      <c r="C8" s="455"/>
      <c r="D8" s="456">
        <v>42842</v>
      </c>
      <c r="E8" s="456"/>
      <c r="F8" s="456"/>
      <c r="G8" s="417" t="s">
        <v>50</v>
      </c>
      <c r="H8" s="418"/>
      <c r="I8" s="418"/>
      <c r="J8" s="418"/>
      <c r="K8" s="418"/>
      <c r="L8" s="414">
        <f>T11</f>
        <v>35</v>
      </c>
      <c r="M8" s="414"/>
      <c r="N8" s="407" t="s">
        <v>52</v>
      </c>
      <c r="O8" s="407"/>
      <c r="P8" s="112">
        <f>$T$8</f>
        <v>53</v>
      </c>
      <c r="R8" s="24" t="s">
        <v>37</v>
      </c>
      <c r="T8" s="89">
        <v>53</v>
      </c>
      <c r="V8" s="101">
        <f>SUM(V9:V12)</f>
        <v>1.5094339622641508</v>
      </c>
    </row>
    <row r="9" spans="1:22" hidden="1" x14ac:dyDescent="0.2">
      <c r="A9" s="454" t="s">
        <v>28</v>
      </c>
      <c r="B9" s="455"/>
      <c r="C9" s="455"/>
      <c r="D9" s="465" t="s">
        <v>58</v>
      </c>
      <c r="E9" s="466"/>
      <c r="F9" s="466"/>
      <c r="G9" s="463" t="s">
        <v>46</v>
      </c>
      <c r="H9" s="464"/>
      <c r="I9" s="464"/>
      <c r="J9" s="464"/>
      <c r="K9" s="464"/>
      <c r="L9" s="110">
        <f>COUNTIF(T15:T92,"CUMPLIDO")</f>
        <v>0</v>
      </c>
      <c r="M9" s="111">
        <f>L9/L8</f>
        <v>0</v>
      </c>
      <c r="N9" s="408" t="s">
        <v>51</v>
      </c>
      <c r="O9" s="409"/>
      <c r="P9" s="113">
        <f>COUNTIF(N15:N92,"Finalizada")</f>
        <v>0</v>
      </c>
      <c r="R9" s="24" t="s">
        <v>38</v>
      </c>
      <c r="T9" s="90">
        <f>100%-(P10/$T$8)</f>
        <v>1</v>
      </c>
      <c r="V9" s="28">
        <f>+P9/P8</f>
        <v>0</v>
      </c>
    </row>
    <row r="10" spans="1:22" ht="15" hidden="1" x14ac:dyDescent="0.2">
      <c r="A10" s="454" t="s">
        <v>10</v>
      </c>
      <c r="B10" s="455"/>
      <c r="C10" s="455"/>
      <c r="D10" s="462">
        <v>3</v>
      </c>
      <c r="E10" s="462"/>
      <c r="F10" s="462"/>
      <c r="G10" s="460" t="s">
        <v>48</v>
      </c>
      <c r="H10" s="461"/>
      <c r="I10" s="461"/>
      <c r="J10" s="461"/>
      <c r="K10" s="461"/>
      <c r="L10" s="459">
        <f>$T$10</f>
        <v>38</v>
      </c>
      <c r="M10" s="459"/>
      <c r="N10" s="408" t="s">
        <v>53</v>
      </c>
      <c r="O10" s="409"/>
      <c r="P10" s="113">
        <f>COUNTIF(M15:M92,"Vencida")</f>
        <v>0</v>
      </c>
      <c r="Q10" s="25"/>
      <c r="R10" s="26" t="s">
        <v>44</v>
      </c>
      <c r="T10" s="89">
        <v>38</v>
      </c>
      <c r="U10" s="27">
        <f>1/$T$10</f>
        <v>2.6315789473684209E-2</v>
      </c>
      <c r="V10" s="28">
        <f>+P10/P8</f>
        <v>0</v>
      </c>
    </row>
    <row r="11" spans="1:22" ht="13.5" hidden="1" thickBot="1" x14ac:dyDescent="0.25">
      <c r="A11" s="440" t="s">
        <v>11</v>
      </c>
      <c r="B11" s="441"/>
      <c r="C11" s="441"/>
      <c r="D11" s="446">
        <v>42460</v>
      </c>
      <c r="E11" s="446"/>
      <c r="F11" s="446"/>
      <c r="G11" s="447" t="s">
        <v>47</v>
      </c>
      <c r="H11" s="448"/>
      <c r="I11" s="448"/>
      <c r="J11" s="448"/>
      <c r="K11" s="448"/>
      <c r="L11" s="108">
        <f>COUNTIF(S15:S92,$U$10)</f>
        <v>0</v>
      </c>
      <c r="M11" s="109">
        <f>L11/L10</f>
        <v>0</v>
      </c>
      <c r="N11" s="415" t="s">
        <v>54</v>
      </c>
      <c r="O11" s="416"/>
      <c r="P11" s="114">
        <f>COUNTIF($K$15:$K$92,0)+ COUNTIF($K$15:$K$92,"")</f>
        <v>78</v>
      </c>
      <c r="R11" s="26" t="s">
        <v>45</v>
      </c>
      <c r="T11" s="89">
        <v>35</v>
      </c>
      <c r="U11" s="28">
        <f>1/$T$11</f>
        <v>2.8571428571428571E-2</v>
      </c>
      <c r="V11" s="28">
        <f>+P11/P8</f>
        <v>1.4716981132075471</v>
      </c>
    </row>
    <row r="12" spans="1:22" ht="13.5" thickBot="1" x14ac:dyDescent="0.25">
      <c r="A12" s="442"/>
      <c r="B12" s="443"/>
      <c r="C12" s="443"/>
      <c r="D12" s="443"/>
      <c r="E12" s="443"/>
      <c r="F12" s="443"/>
      <c r="G12" s="443"/>
      <c r="H12" s="443"/>
      <c r="I12" s="443"/>
      <c r="J12" s="443"/>
      <c r="K12" s="443"/>
      <c r="L12" s="443"/>
      <c r="M12" s="443"/>
      <c r="N12" s="443"/>
      <c r="O12" s="443"/>
      <c r="P12" s="444"/>
      <c r="V12" s="28">
        <f>2/P8</f>
        <v>3.7735849056603772E-2</v>
      </c>
    </row>
    <row r="13" spans="1:22" ht="47.25" customHeight="1" thickBot="1" x14ac:dyDescent="0.25">
      <c r="A13" s="71" t="s">
        <v>55</v>
      </c>
      <c r="B13" s="72"/>
      <c r="C13" s="73" t="s">
        <v>7</v>
      </c>
      <c r="D13" s="436" t="s">
        <v>29</v>
      </c>
      <c r="E13" s="436" t="s">
        <v>4</v>
      </c>
      <c r="F13" s="435" t="s">
        <v>64</v>
      </c>
      <c r="G13" s="412" t="s">
        <v>24</v>
      </c>
      <c r="H13" s="433"/>
      <c r="I13" s="433"/>
      <c r="J13" s="433"/>
      <c r="K13" s="434"/>
      <c r="L13" s="445" t="s">
        <v>25</v>
      </c>
      <c r="M13" s="445"/>
      <c r="N13" s="445"/>
      <c r="O13" s="410" t="s">
        <v>36</v>
      </c>
      <c r="P13" s="411"/>
      <c r="Q13" s="398" t="s">
        <v>41</v>
      </c>
      <c r="R13" s="399"/>
      <c r="S13" s="29" t="s">
        <v>40</v>
      </c>
      <c r="T13" s="30" t="s">
        <v>7</v>
      </c>
    </row>
    <row r="14" spans="1:22" ht="32.25" customHeight="1" thickBot="1" x14ac:dyDescent="0.25">
      <c r="A14" s="31" t="s">
        <v>8</v>
      </c>
      <c r="B14" s="32" t="s">
        <v>6</v>
      </c>
      <c r="C14" s="33" t="s">
        <v>5</v>
      </c>
      <c r="D14" s="435"/>
      <c r="E14" s="435"/>
      <c r="F14" s="435"/>
      <c r="G14" s="33" t="s">
        <v>1</v>
      </c>
      <c r="H14" s="32" t="s">
        <v>0</v>
      </c>
      <c r="I14" s="32" t="s">
        <v>31</v>
      </c>
      <c r="J14" s="32" t="s">
        <v>12</v>
      </c>
      <c r="K14" s="121" t="s">
        <v>26</v>
      </c>
      <c r="L14" s="34" t="s">
        <v>3</v>
      </c>
      <c r="M14" s="34" t="s">
        <v>2</v>
      </c>
      <c r="N14" s="34" t="s">
        <v>9</v>
      </c>
      <c r="O14" s="412"/>
      <c r="P14" s="413"/>
      <c r="Q14" s="35" t="s">
        <v>42</v>
      </c>
      <c r="R14" s="36" t="s">
        <v>43</v>
      </c>
      <c r="S14" s="37" t="s">
        <v>39</v>
      </c>
      <c r="T14" s="38" t="s">
        <v>39</v>
      </c>
    </row>
    <row r="15" spans="1:22" s="45" customFormat="1" ht="30" customHeight="1" x14ac:dyDescent="0.2">
      <c r="A15" s="429">
        <v>1</v>
      </c>
      <c r="B15" s="366" t="e">
        <f>Identificación!#REF!</f>
        <v>#REF!</v>
      </c>
      <c r="C15" s="377" t="e">
        <f>Identificación!#REF!</f>
        <v>#REF!</v>
      </c>
      <c r="D15" s="366" t="e">
        <f>Identificación!#REF!</f>
        <v>#REF!</v>
      </c>
      <c r="E15" s="422" t="e">
        <f>Identificación!#REF!</f>
        <v>#REF!</v>
      </c>
      <c r="F15" s="366" t="e">
        <f>Identificación!#REF!</f>
        <v>#REF!</v>
      </c>
      <c r="G15" s="40" t="e">
        <f>Identificación!#REF!</f>
        <v>#REF!</v>
      </c>
      <c r="H15" s="39" t="e">
        <f>Identificación!#REF!</f>
        <v>#REF!</v>
      </c>
      <c r="I15" s="39" t="e">
        <f>Identificación!#REF!</f>
        <v>#REF!</v>
      </c>
      <c r="J15" s="41" t="e">
        <f>Identificación!#REF!</f>
        <v>#REF!</v>
      </c>
      <c r="K15" s="94"/>
      <c r="L15" s="42"/>
      <c r="M15" s="42"/>
      <c r="N15" s="42"/>
      <c r="O15" s="384"/>
      <c r="P15" s="385"/>
      <c r="Q15" s="74" t="e">
        <f>K15/H15</f>
        <v>#REF!</v>
      </c>
      <c r="R15" s="44" t="e">
        <f>Q15/2</f>
        <v>#REF!</v>
      </c>
      <c r="S15" s="394" t="e">
        <f>(R15+R18)/$T$10</f>
        <v>#REF!</v>
      </c>
      <c r="T15" s="388" t="e">
        <f>IF(S15=$U$10, "CUMPLIDO", "PENDIENTE")</f>
        <v>#REF!</v>
      </c>
    </row>
    <row r="16" spans="1:22" s="45" customFormat="1" ht="51.75" customHeight="1" x14ac:dyDescent="0.2">
      <c r="A16" s="430"/>
      <c r="B16" s="367"/>
      <c r="C16" s="378"/>
      <c r="D16" s="367"/>
      <c r="E16" s="423"/>
      <c r="F16" s="367"/>
      <c r="G16" s="53" t="e">
        <f>Identificación!#REF!</f>
        <v>#REF!</v>
      </c>
      <c r="H16" s="52" t="e">
        <f>Identificación!#REF!</f>
        <v>#REF!</v>
      </c>
      <c r="I16" s="52" t="e">
        <f>Identificación!#REF!</f>
        <v>#REF!</v>
      </c>
      <c r="J16" s="54" t="e">
        <f>Identificación!#REF!</f>
        <v>#REF!</v>
      </c>
      <c r="K16" s="126"/>
      <c r="L16" s="55"/>
      <c r="M16" s="55"/>
      <c r="N16" s="55"/>
      <c r="O16" s="425"/>
      <c r="P16" s="426"/>
      <c r="Q16" s="127"/>
      <c r="R16" s="123"/>
      <c r="S16" s="401"/>
      <c r="T16" s="381"/>
    </row>
    <row r="17" spans="1:23" s="45" customFormat="1" ht="42" customHeight="1" thickBot="1" x14ac:dyDescent="0.25">
      <c r="A17" s="431"/>
      <c r="B17" s="368"/>
      <c r="C17" s="379"/>
      <c r="D17" s="368"/>
      <c r="E17" s="432"/>
      <c r="F17" s="368"/>
      <c r="G17" s="47" t="e">
        <f>Identificación!#REF!</f>
        <v>#REF!</v>
      </c>
      <c r="H17" s="46" t="e">
        <f>Identificación!#REF!</f>
        <v>#REF!</v>
      </c>
      <c r="I17" s="46" t="e">
        <f>Identificación!#REF!</f>
        <v>#REF!</v>
      </c>
      <c r="J17" s="48" t="e">
        <f>Identificación!#REF!</f>
        <v>#REF!</v>
      </c>
      <c r="K17" s="128"/>
      <c r="L17" s="49"/>
      <c r="M17" s="49"/>
      <c r="N17" s="49"/>
      <c r="O17" s="427"/>
      <c r="P17" s="428"/>
      <c r="Q17" s="127"/>
      <c r="R17" s="123"/>
      <c r="S17" s="401"/>
      <c r="T17" s="381"/>
    </row>
    <row r="18" spans="1:23" s="45" customFormat="1" ht="85.5" customHeight="1" thickBot="1" x14ac:dyDescent="0.25">
      <c r="A18" s="139">
        <v>2</v>
      </c>
      <c r="B18" s="139" t="e">
        <f>Identificación!#REF!</f>
        <v>#REF!</v>
      </c>
      <c r="C18" s="138" t="str">
        <f>Identificación!D12</f>
        <v>Apropiación del reglamento estudiantil por parte de la comunidad universitaria del programa.</v>
      </c>
      <c r="D18" s="139" t="e">
        <f>Identificación!#REF!</f>
        <v>#REF!</v>
      </c>
      <c r="E18" s="140" t="e">
        <f>Identificación!#REF!</f>
        <v>#REF!</v>
      </c>
      <c r="F18" s="39" t="str">
        <f>Identificación!G12</f>
        <v>Incentivar la apropiación del reglamento estudiantil por medio de la definición de una estrategia de comunicación.</v>
      </c>
      <c r="G18" s="47" t="e">
        <f>Identificación!#REF!</f>
        <v>#REF!</v>
      </c>
      <c r="H18" s="46" t="e">
        <f>Identificación!#REF!</f>
        <v>#REF!</v>
      </c>
      <c r="I18" s="46" t="e">
        <f>Identificación!#REF!</f>
        <v>#REF!</v>
      </c>
      <c r="J18" s="48" t="str">
        <f>Identificación!S12</f>
        <v>Permanente</v>
      </c>
      <c r="K18" s="125"/>
      <c r="L18" s="79"/>
      <c r="M18" s="79"/>
      <c r="N18" s="79"/>
      <c r="O18" s="438"/>
      <c r="P18" s="439"/>
      <c r="Q18" s="50" t="e">
        <f>K18/H18</f>
        <v>#REF!</v>
      </c>
      <c r="R18" s="51" t="e">
        <f>Q18/2</f>
        <v>#REF!</v>
      </c>
      <c r="S18" s="397"/>
      <c r="T18" s="390"/>
    </row>
    <row r="19" spans="1:23" s="45" customFormat="1" ht="93.75" customHeight="1" thickBot="1" x14ac:dyDescent="0.25">
      <c r="A19" s="139">
        <v>3</v>
      </c>
      <c r="B19" s="139" t="e">
        <f>Identificación!#REF!</f>
        <v>#REF!</v>
      </c>
      <c r="C19" s="138" t="str">
        <f>Identificación!D15</f>
        <v xml:space="preserve">Formalización del procedimiento documentado del proceso de selección de  los docentes transitorios y catedráticos </v>
      </c>
      <c r="D19" s="139" t="str">
        <f>Identificación!E15</f>
        <v xml:space="preserve">Falta sistematización del procedimiento de selección  docentes transitorios y catedráticos </v>
      </c>
      <c r="E19" s="140" t="e">
        <f>Identificación!#REF!</f>
        <v>#REF!</v>
      </c>
      <c r="F19" s="139" t="str">
        <f>Identificación!G15</f>
        <v xml:space="preserve">Diseño, aprobación y puesta en marcha de la contratación de los docentes transitorios y catedráticos </v>
      </c>
      <c r="G19" s="153" t="e">
        <f>Identificación!#REF!</f>
        <v>#REF!</v>
      </c>
      <c r="H19" s="152" t="e">
        <f>Identificación!#REF!</f>
        <v>#REF!</v>
      </c>
      <c r="I19" s="152" t="e">
        <f>Identificación!#REF!</f>
        <v>#REF!</v>
      </c>
      <c r="J19" s="154" t="str">
        <f>Identificación!S15</f>
        <v>Permanente</v>
      </c>
      <c r="K19" s="159"/>
      <c r="L19" s="160"/>
      <c r="M19" s="160"/>
      <c r="N19" s="160"/>
      <c r="O19" s="386"/>
      <c r="P19" s="387"/>
      <c r="Q19" s="74" t="e">
        <f>K19/H19</f>
        <v>#REF!</v>
      </c>
      <c r="R19" s="44" t="e">
        <f>Q19/3</f>
        <v>#REF!</v>
      </c>
      <c r="S19" s="394" t="e">
        <f>(R19+R20+R23)/$T$10</f>
        <v>#REF!</v>
      </c>
      <c r="T19" s="388" t="e">
        <f>IF(S19=$U$10, "CUMPLIDO", "PENDIENTE")</f>
        <v>#REF!</v>
      </c>
    </row>
    <row r="20" spans="1:23" s="45" customFormat="1" ht="30" customHeight="1" x14ac:dyDescent="0.2">
      <c r="A20" s="429">
        <v>4</v>
      </c>
      <c r="B20" s="366" t="e">
        <f>Identificación!#REF!</f>
        <v>#REF!</v>
      </c>
      <c r="C20" s="377" t="e">
        <f>Identificación!#REF!</f>
        <v>#REF!</v>
      </c>
      <c r="D20" s="366" t="e">
        <f>Identificación!#REF!</f>
        <v>#REF!</v>
      </c>
      <c r="E20" s="422" t="e">
        <f>Identificación!#REF!</f>
        <v>#REF!</v>
      </c>
      <c r="F20" s="366" t="e">
        <f>Identificación!#REF!</f>
        <v>#REF!</v>
      </c>
      <c r="G20" s="40" t="e">
        <f>Identificación!#REF!</f>
        <v>#REF!</v>
      </c>
      <c r="H20" s="39" t="e">
        <f>Identificación!#REF!</f>
        <v>#REF!</v>
      </c>
      <c r="I20" s="39" t="e">
        <f>Identificación!#REF!</f>
        <v>#REF!</v>
      </c>
      <c r="J20" s="41" t="e">
        <f>Identificación!#REF!</f>
        <v>#REF!</v>
      </c>
      <c r="K20" s="94"/>
      <c r="L20" s="42"/>
      <c r="M20" s="42"/>
      <c r="N20" s="42"/>
      <c r="O20" s="384"/>
      <c r="P20" s="385"/>
      <c r="Q20" s="75" t="e">
        <f>K20/H20</f>
        <v>#REF!</v>
      </c>
      <c r="R20" s="57" t="e">
        <f>Q20/3</f>
        <v>#REF!</v>
      </c>
      <c r="S20" s="395"/>
      <c r="T20" s="389"/>
    </row>
    <row r="21" spans="1:23" s="45" customFormat="1" ht="30" customHeight="1" x14ac:dyDescent="0.2">
      <c r="A21" s="430"/>
      <c r="B21" s="367"/>
      <c r="C21" s="378"/>
      <c r="D21" s="367"/>
      <c r="E21" s="423"/>
      <c r="F21" s="367"/>
      <c r="G21" s="53" t="e">
        <f>Identificación!#REF!</f>
        <v>#REF!</v>
      </c>
      <c r="H21" s="52" t="e">
        <f>Identificación!#REF!</f>
        <v>#REF!</v>
      </c>
      <c r="I21" s="52" t="e">
        <f>Identificación!#REF!</f>
        <v>#REF!</v>
      </c>
      <c r="J21" s="54" t="e">
        <f>Identificación!#REF!</f>
        <v>#REF!</v>
      </c>
      <c r="K21" s="126"/>
      <c r="L21" s="55"/>
      <c r="M21" s="55"/>
      <c r="N21" s="55"/>
      <c r="O21" s="419"/>
      <c r="P21" s="420"/>
      <c r="Q21" s="129"/>
      <c r="R21" s="130"/>
      <c r="S21" s="396"/>
      <c r="T21" s="380"/>
    </row>
    <row r="22" spans="1:23" s="45" customFormat="1" ht="30" customHeight="1" thickBot="1" x14ac:dyDescent="0.25">
      <c r="A22" s="437"/>
      <c r="B22" s="383"/>
      <c r="C22" s="404"/>
      <c r="D22" s="383"/>
      <c r="E22" s="424"/>
      <c r="F22" s="383"/>
      <c r="G22" s="153" t="e">
        <f>Identificación!#REF!</f>
        <v>#REF!</v>
      </c>
      <c r="H22" s="152" t="e">
        <f>Identificación!#REF!</f>
        <v>#REF!</v>
      </c>
      <c r="I22" s="152" t="e">
        <f>Identificación!#REF!</f>
        <v>#REF!</v>
      </c>
      <c r="J22" s="154" t="e">
        <f>Identificación!#REF!</f>
        <v>#REF!</v>
      </c>
      <c r="K22" s="164"/>
      <c r="L22" s="165"/>
      <c r="M22" s="165"/>
      <c r="N22" s="165"/>
      <c r="O22" s="402"/>
      <c r="P22" s="403"/>
      <c r="Q22" s="129"/>
      <c r="R22" s="130"/>
      <c r="S22" s="396"/>
      <c r="T22" s="380"/>
    </row>
    <row r="23" spans="1:23" s="45" customFormat="1" ht="30" customHeight="1" thickBot="1" x14ac:dyDescent="0.25">
      <c r="A23" s="429">
        <v>5</v>
      </c>
      <c r="B23" s="366" t="e">
        <f>Identificación!#REF!</f>
        <v>#REF!</v>
      </c>
      <c r="C23" s="377" t="e">
        <f>Identificación!#REF!</f>
        <v>#REF!</v>
      </c>
      <c r="D23" s="366" t="e">
        <f>Identificación!#REF!</f>
        <v>#REF!</v>
      </c>
      <c r="E23" s="422" t="e">
        <f>Identificación!#REF!</f>
        <v>#REF!</v>
      </c>
      <c r="F23" s="366" t="e">
        <f>Identificación!#REF!</f>
        <v>#REF!</v>
      </c>
      <c r="G23" s="40" t="e">
        <f>Identificación!#REF!</f>
        <v>#REF!</v>
      </c>
      <c r="H23" s="39" t="e">
        <f>Identificación!#REF!</f>
        <v>#REF!</v>
      </c>
      <c r="I23" s="39" t="e">
        <f>Identificación!#REF!</f>
        <v>#REF!</v>
      </c>
      <c r="J23" s="41" t="e">
        <f>Identificación!#REF!</f>
        <v>#REF!</v>
      </c>
      <c r="K23" s="94"/>
      <c r="L23" s="42"/>
      <c r="M23" s="42"/>
      <c r="N23" s="42"/>
      <c r="O23" s="384"/>
      <c r="P23" s="385"/>
      <c r="Q23" s="76" t="e">
        <f>K23/H23</f>
        <v>#REF!</v>
      </c>
      <c r="R23" s="51" t="e">
        <f>Q23/3</f>
        <v>#REF!</v>
      </c>
      <c r="S23" s="397"/>
      <c r="T23" s="390"/>
      <c r="W23" s="87"/>
    </row>
    <row r="24" spans="1:23" s="45" customFormat="1" ht="30" customHeight="1" thickBot="1" x14ac:dyDescent="0.25">
      <c r="A24" s="430"/>
      <c r="B24" s="367"/>
      <c r="C24" s="378"/>
      <c r="D24" s="367"/>
      <c r="E24" s="423"/>
      <c r="F24" s="367"/>
      <c r="G24" s="53" t="e">
        <f>Identificación!#REF!</f>
        <v>#REF!</v>
      </c>
      <c r="H24" s="52" t="e">
        <f>Identificación!#REF!</f>
        <v>#REF!</v>
      </c>
      <c r="I24" s="52" t="e">
        <f>Identificación!#REF!</f>
        <v>#REF!</v>
      </c>
      <c r="J24" s="54" t="e">
        <f>Identificación!#REF!</f>
        <v>#REF!</v>
      </c>
      <c r="K24" s="126"/>
      <c r="L24" s="55"/>
      <c r="M24" s="55"/>
      <c r="N24" s="55"/>
      <c r="O24" s="148"/>
      <c r="P24" s="149"/>
      <c r="Q24" s="132"/>
      <c r="R24" s="133"/>
      <c r="S24" s="134"/>
      <c r="T24" s="116"/>
      <c r="W24" s="87"/>
    </row>
    <row r="25" spans="1:23" s="45" customFormat="1" ht="30" customHeight="1" thickBot="1" x14ac:dyDescent="0.25">
      <c r="A25" s="437"/>
      <c r="B25" s="383"/>
      <c r="C25" s="404"/>
      <c r="D25" s="383"/>
      <c r="E25" s="424"/>
      <c r="F25" s="383"/>
      <c r="G25" s="153" t="e">
        <f>Identificación!#REF!</f>
        <v>#REF!</v>
      </c>
      <c r="H25" s="152" t="e">
        <f>Identificación!#REF!</f>
        <v>#REF!</v>
      </c>
      <c r="I25" s="152" t="e">
        <f>Identificación!#REF!</f>
        <v>#REF!</v>
      </c>
      <c r="J25" s="154" t="e">
        <f>Identificación!#REF!</f>
        <v>#REF!</v>
      </c>
      <c r="K25" s="164"/>
      <c r="L25" s="165"/>
      <c r="M25" s="165"/>
      <c r="N25" s="165"/>
      <c r="O25" s="168"/>
      <c r="P25" s="169"/>
      <c r="Q25" s="132"/>
      <c r="R25" s="133"/>
      <c r="S25" s="134"/>
      <c r="T25" s="116"/>
      <c r="W25" s="87"/>
    </row>
    <row r="26" spans="1:23" s="45" customFormat="1" ht="30" customHeight="1" thickBot="1" x14ac:dyDescent="0.25">
      <c r="A26" s="429">
        <v>6</v>
      </c>
      <c r="B26" s="366" t="e">
        <f>Identificación!#REF!</f>
        <v>#REF!</v>
      </c>
      <c r="C26" s="377" t="e">
        <f>Identificación!#REF!</f>
        <v>#REF!</v>
      </c>
      <c r="D26" s="366" t="e">
        <f>Identificación!#REF!</f>
        <v>#REF!</v>
      </c>
      <c r="E26" s="422" t="e">
        <f>Identificación!#REF!</f>
        <v>#REF!</v>
      </c>
      <c r="F26" s="366" t="e">
        <f>Identificación!#REF!</f>
        <v>#REF!</v>
      </c>
      <c r="G26" s="40" t="e">
        <f>Identificación!#REF!</f>
        <v>#REF!</v>
      </c>
      <c r="H26" s="39" t="e">
        <f>Identificación!#REF!</f>
        <v>#REF!</v>
      </c>
      <c r="I26" s="39" t="e">
        <f>Identificación!#REF!</f>
        <v>#REF!</v>
      </c>
      <c r="J26" s="41" t="e">
        <f>Identificación!#REF!</f>
        <v>#REF!</v>
      </c>
      <c r="K26" s="94"/>
      <c r="L26" s="42"/>
      <c r="M26" s="42"/>
      <c r="N26" s="42"/>
      <c r="O26" s="384"/>
      <c r="P26" s="385"/>
      <c r="Q26" s="166" t="e">
        <f>K26/H26</f>
        <v>#REF!</v>
      </c>
      <c r="R26" s="59" t="e">
        <f>Q26/1</f>
        <v>#REF!</v>
      </c>
      <c r="S26" s="82" t="e">
        <f>(R26/$T$10)</f>
        <v>#REF!</v>
      </c>
      <c r="T26" s="60" t="e">
        <f>IF(S26=$U$10, "CUMPLIDO", "PENDIENTE")</f>
        <v>#REF!</v>
      </c>
      <c r="U26" s="106"/>
    </row>
    <row r="27" spans="1:23" s="45" customFormat="1" ht="30" customHeight="1" thickBot="1" x14ac:dyDescent="0.25">
      <c r="A27" s="430"/>
      <c r="B27" s="367"/>
      <c r="C27" s="378"/>
      <c r="D27" s="367"/>
      <c r="E27" s="423"/>
      <c r="F27" s="367"/>
      <c r="G27" s="53" t="e">
        <f>Identificación!#REF!</f>
        <v>#REF!</v>
      </c>
      <c r="H27" s="52" t="e">
        <f>Identificación!#REF!</f>
        <v>#REF!</v>
      </c>
      <c r="I27" s="52" t="e">
        <f>Identificación!#REF!</f>
        <v>#REF!</v>
      </c>
      <c r="J27" s="54" t="e">
        <f>Identificación!#REF!</f>
        <v>#REF!</v>
      </c>
      <c r="K27" s="126"/>
      <c r="L27" s="55"/>
      <c r="M27" s="55"/>
      <c r="N27" s="55"/>
      <c r="O27" s="148"/>
      <c r="P27" s="149"/>
      <c r="Q27" s="167"/>
      <c r="R27" s="62"/>
      <c r="S27" s="85"/>
      <c r="T27" s="115"/>
      <c r="U27" s="106"/>
    </row>
    <row r="28" spans="1:23" s="45" customFormat="1" ht="30" customHeight="1" thickBot="1" x14ac:dyDescent="0.25">
      <c r="A28" s="437"/>
      <c r="B28" s="383"/>
      <c r="C28" s="404"/>
      <c r="D28" s="383"/>
      <c r="E28" s="424"/>
      <c r="F28" s="383"/>
      <c r="G28" s="153" t="e">
        <f>Identificación!#REF!</f>
        <v>#REF!</v>
      </c>
      <c r="H28" s="152" t="e">
        <f>Identificación!#REF!</f>
        <v>#REF!</v>
      </c>
      <c r="I28" s="152" t="e">
        <f>Identificación!#REF!</f>
        <v>#REF!</v>
      </c>
      <c r="J28" s="154" t="e">
        <f>Identificación!#REF!</f>
        <v>#REF!</v>
      </c>
      <c r="K28" s="164"/>
      <c r="L28" s="165"/>
      <c r="M28" s="165"/>
      <c r="N28" s="165"/>
      <c r="O28" s="168"/>
      <c r="P28" s="169"/>
      <c r="Q28" s="167"/>
      <c r="R28" s="62"/>
      <c r="S28" s="85"/>
      <c r="T28" s="115"/>
      <c r="U28" s="106"/>
    </row>
    <row r="29" spans="1:23" s="45" customFormat="1" ht="30" customHeight="1" x14ac:dyDescent="0.2">
      <c r="A29" s="429">
        <v>7</v>
      </c>
      <c r="B29" s="366" t="e">
        <f>Identificación!#REF!</f>
        <v>#REF!</v>
      </c>
      <c r="C29" s="377" t="e">
        <f>Identificación!#REF!</f>
        <v>#REF!</v>
      </c>
      <c r="D29" s="366" t="e">
        <f>Identificación!#REF!</f>
        <v>#REF!</v>
      </c>
      <c r="E29" s="422" t="e">
        <f>Identificación!#REF!</f>
        <v>#REF!</v>
      </c>
      <c r="F29" s="366" t="e">
        <f>Identificación!#REF!</f>
        <v>#REF!</v>
      </c>
      <c r="G29" s="40" t="e">
        <f>Identificación!#REF!</f>
        <v>#REF!</v>
      </c>
      <c r="H29" s="39" t="e">
        <f>Identificación!#REF!</f>
        <v>#REF!</v>
      </c>
      <c r="I29" s="39" t="e">
        <f>Identificación!#REF!</f>
        <v>#REF!</v>
      </c>
      <c r="J29" s="41" t="e">
        <f>Identificación!#REF!</f>
        <v>#REF!</v>
      </c>
      <c r="K29" s="94"/>
      <c r="L29" s="42"/>
      <c r="M29" s="42"/>
      <c r="N29" s="42"/>
      <c r="O29" s="384"/>
      <c r="P29" s="385"/>
      <c r="Q29" s="74" t="e">
        <f>K29/H29</f>
        <v>#REF!</v>
      </c>
      <c r="R29" s="44" t="e">
        <f>Q29/1</f>
        <v>#REF!</v>
      </c>
      <c r="S29" s="83" t="e">
        <f>R29/$T$10</f>
        <v>#REF!</v>
      </c>
      <c r="T29" s="391" t="e">
        <f>IF(AND(S29=$U$10,S32=$U$10), "CUMPLIDO", "PENDIENTE")</f>
        <v>#REF!</v>
      </c>
    </row>
    <row r="30" spans="1:23" s="45" customFormat="1" ht="30" customHeight="1" x14ac:dyDescent="0.2">
      <c r="A30" s="430"/>
      <c r="B30" s="367"/>
      <c r="C30" s="378"/>
      <c r="D30" s="367"/>
      <c r="E30" s="423"/>
      <c r="F30" s="367"/>
      <c r="G30" s="53" t="e">
        <f>Identificación!#REF!</f>
        <v>#REF!</v>
      </c>
      <c r="H30" s="52" t="e">
        <f>Identificación!#REF!</f>
        <v>#REF!</v>
      </c>
      <c r="I30" s="52" t="e">
        <f>Identificación!#REF!</f>
        <v>#REF!</v>
      </c>
      <c r="J30" s="54" t="e">
        <f>Identificación!#REF!</f>
        <v>#REF!</v>
      </c>
      <c r="K30" s="126"/>
      <c r="L30" s="55"/>
      <c r="M30" s="55"/>
      <c r="N30" s="55"/>
      <c r="O30" s="148"/>
      <c r="P30" s="149"/>
      <c r="Q30" s="127"/>
      <c r="R30" s="123"/>
      <c r="S30" s="84"/>
      <c r="T30" s="392"/>
    </row>
    <row r="31" spans="1:23" s="45" customFormat="1" ht="30" customHeight="1" thickBot="1" x14ac:dyDescent="0.25">
      <c r="A31" s="437"/>
      <c r="B31" s="383"/>
      <c r="C31" s="404"/>
      <c r="D31" s="383"/>
      <c r="E31" s="424"/>
      <c r="F31" s="383"/>
      <c r="G31" s="153" t="e">
        <f>Identificación!#REF!</f>
        <v>#REF!</v>
      </c>
      <c r="H31" s="152" t="e">
        <f>Identificación!#REF!</f>
        <v>#REF!</v>
      </c>
      <c r="I31" s="152" t="e">
        <f>Identificación!#REF!</f>
        <v>#REF!</v>
      </c>
      <c r="J31" s="154" t="e">
        <f>Identificación!#REF!</f>
        <v>#REF!</v>
      </c>
      <c r="K31" s="164"/>
      <c r="L31" s="165"/>
      <c r="M31" s="165"/>
      <c r="N31" s="165"/>
      <c r="O31" s="168"/>
      <c r="P31" s="169"/>
      <c r="Q31" s="127"/>
      <c r="R31" s="123"/>
      <c r="S31" s="84"/>
      <c r="T31" s="392"/>
    </row>
    <row r="32" spans="1:23" s="45" customFormat="1" ht="30" customHeight="1" thickBot="1" x14ac:dyDescent="0.25">
      <c r="A32" s="429">
        <v>8</v>
      </c>
      <c r="B32" s="366" t="e">
        <f>Identificación!#REF!</f>
        <v>#REF!</v>
      </c>
      <c r="C32" s="377" t="e">
        <f>Identificación!#REF!</f>
        <v>#REF!</v>
      </c>
      <c r="D32" s="366" t="e">
        <f>Identificación!#REF!</f>
        <v>#REF!</v>
      </c>
      <c r="E32" s="422" t="e">
        <f>Identificación!#REF!</f>
        <v>#REF!</v>
      </c>
      <c r="F32" s="366" t="e">
        <f>Identificación!#REF!</f>
        <v>#REF!</v>
      </c>
      <c r="G32" s="40" t="e">
        <f>Identificación!#REF!</f>
        <v>#REF!</v>
      </c>
      <c r="H32" s="39" t="e">
        <f>Identificación!#REF!</f>
        <v>#REF!</v>
      </c>
      <c r="I32" s="39" t="e">
        <f>Identificación!#REF!</f>
        <v>#REF!</v>
      </c>
      <c r="J32" s="41" t="e">
        <f>Identificación!#REF!</f>
        <v>#REF!</v>
      </c>
      <c r="K32" s="94"/>
      <c r="L32" s="42"/>
      <c r="M32" s="42"/>
      <c r="N32" s="42"/>
      <c r="O32" s="384"/>
      <c r="P32" s="385"/>
      <c r="Q32" s="76" t="e">
        <f>K32/H32</f>
        <v>#REF!</v>
      </c>
      <c r="R32" s="51" t="e">
        <f>Q32/1</f>
        <v>#REF!</v>
      </c>
      <c r="S32" s="84" t="e">
        <f>R32/$T$10</f>
        <v>#REF!</v>
      </c>
      <c r="T32" s="393"/>
    </row>
    <row r="33" spans="1:21" s="45" customFormat="1" ht="30" customHeight="1" thickBot="1" x14ac:dyDescent="0.25">
      <c r="A33" s="430"/>
      <c r="B33" s="367"/>
      <c r="C33" s="378"/>
      <c r="D33" s="367"/>
      <c r="E33" s="423"/>
      <c r="F33" s="367"/>
      <c r="G33" s="53" t="e">
        <f>Identificación!#REF!</f>
        <v>#REF!</v>
      </c>
      <c r="H33" s="52" t="e">
        <f>Identificación!#REF!</f>
        <v>#REF!</v>
      </c>
      <c r="I33" s="52" t="e">
        <f>Identificación!#REF!</f>
        <v>#REF!</v>
      </c>
      <c r="J33" s="54" t="e">
        <f>Identificación!#REF!</f>
        <v>#REF!</v>
      </c>
      <c r="K33" s="126"/>
      <c r="L33" s="55"/>
      <c r="M33" s="55"/>
      <c r="N33" s="55"/>
      <c r="O33" s="148"/>
      <c r="P33" s="149"/>
      <c r="Q33" s="132"/>
      <c r="R33" s="133"/>
      <c r="S33" s="135"/>
      <c r="T33" s="116"/>
    </row>
    <row r="34" spans="1:21" s="45" customFormat="1" ht="30" customHeight="1" thickBot="1" x14ac:dyDescent="0.25">
      <c r="A34" s="437"/>
      <c r="B34" s="383"/>
      <c r="C34" s="404"/>
      <c r="D34" s="383"/>
      <c r="E34" s="424"/>
      <c r="F34" s="383"/>
      <c r="G34" s="153" t="e">
        <f>Identificación!#REF!</f>
        <v>#REF!</v>
      </c>
      <c r="H34" s="152" t="e">
        <f>Identificación!#REF!</f>
        <v>#REF!</v>
      </c>
      <c r="I34" s="152" t="e">
        <f>Identificación!#REF!</f>
        <v>#REF!</v>
      </c>
      <c r="J34" s="154" t="e">
        <f>Identificación!#REF!</f>
        <v>#REF!</v>
      </c>
      <c r="K34" s="164"/>
      <c r="L34" s="165"/>
      <c r="M34" s="165"/>
      <c r="N34" s="165"/>
      <c r="O34" s="168"/>
      <c r="P34" s="169"/>
      <c r="Q34" s="132"/>
      <c r="R34" s="133"/>
      <c r="S34" s="135"/>
      <c r="T34" s="116"/>
    </row>
    <row r="35" spans="1:21" s="45" customFormat="1" ht="30" customHeight="1" thickBot="1" x14ac:dyDescent="0.25">
      <c r="A35" s="429">
        <v>9</v>
      </c>
      <c r="B35" s="366" t="e">
        <f>Identificación!#REF!</f>
        <v>#REF!</v>
      </c>
      <c r="C35" s="377" t="e">
        <f>Identificación!#REF!</f>
        <v>#REF!</v>
      </c>
      <c r="D35" s="366" t="e">
        <f>Identificación!#REF!</f>
        <v>#REF!</v>
      </c>
      <c r="E35" s="422" t="e">
        <f>Identificación!#REF!</f>
        <v>#REF!</v>
      </c>
      <c r="F35" s="366" t="e">
        <f>Identificación!#REF!</f>
        <v>#REF!</v>
      </c>
      <c r="G35" s="40" t="e">
        <f>Identificación!#REF!</f>
        <v>#REF!</v>
      </c>
      <c r="H35" s="39" t="e">
        <f>Identificación!#REF!</f>
        <v>#REF!</v>
      </c>
      <c r="I35" s="39" t="e">
        <f>Identificación!#REF!</f>
        <v>#REF!</v>
      </c>
      <c r="J35" s="41" t="e">
        <f>Identificación!#REF!</f>
        <v>#REF!</v>
      </c>
      <c r="K35" s="94"/>
      <c r="L35" s="42"/>
      <c r="M35" s="42"/>
      <c r="N35" s="42"/>
      <c r="O35" s="384"/>
      <c r="P35" s="385"/>
      <c r="Q35" s="166" t="e">
        <f>K35/H35</f>
        <v>#REF!</v>
      </c>
      <c r="R35" s="59" t="e">
        <f>Q35/1</f>
        <v>#REF!</v>
      </c>
      <c r="S35" s="82" t="e">
        <f>R35/$T$10</f>
        <v>#REF!</v>
      </c>
      <c r="T35" s="60" t="e">
        <f>IF(S35=$U$10, "CUMPLIDO", "PENDIENTE")</f>
        <v>#REF!</v>
      </c>
      <c r="U35" s="106"/>
    </row>
    <row r="36" spans="1:21" s="45" customFormat="1" ht="30" customHeight="1" thickBot="1" x14ac:dyDescent="0.25">
      <c r="A36" s="430"/>
      <c r="B36" s="367"/>
      <c r="C36" s="378"/>
      <c r="D36" s="367"/>
      <c r="E36" s="423"/>
      <c r="F36" s="367"/>
      <c r="G36" s="53" t="e">
        <f>Identificación!#REF!</f>
        <v>#REF!</v>
      </c>
      <c r="H36" s="52" t="e">
        <f>Identificación!#REF!</f>
        <v>#REF!</v>
      </c>
      <c r="I36" s="52" t="e">
        <f>Identificación!#REF!</f>
        <v>#REF!</v>
      </c>
      <c r="J36" s="54" t="e">
        <f>Identificación!#REF!</f>
        <v>#REF!</v>
      </c>
      <c r="K36" s="126"/>
      <c r="L36" s="55"/>
      <c r="M36" s="55"/>
      <c r="N36" s="55"/>
      <c r="O36" s="148"/>
      <c r="P36" s="149"/>
      <c r="Q36" s="166"/>
      <c r="R36" s="59"/>
      <c r="S36" s="82"/>
      <c r="T36" s="60"/>
      <c r="U36" s="106"/>
    </row>
    <row r="37" spans="1:21" s="45" customFormat="1" ht="30" customHeight="1" thickBot="1" x14ac:dyDescent="0.25">
      <c r="A37" s="437"/>
      <c r="B37" s="383"/>
      <c r="C37" s="404"/>
      <c r="D37" s="383"/>
      <c r="E37" s="424"/>
      <c r="F37" s="383"/>
      <c r="G37" s="153" t="e">
        <f>Identificación!#REF!</f>
        <v>#REF!</v>
      </c>
      <c r="H37" s="152" t="e">
        <f>Identificación!#REF!</f>
        <v>#REF!</v>
      </c>
      <c r="I37" s="152" t="e">
        <f>Identificación!#REF!</f>
        <v>#REF!</v>
      </c>
      <c r="J37" s="154" t="e">
        <f>Identificación!#REF!</f>
        <v>#REF!</v>
      </c>
      <c r="K37" s="164"/>
      <c r="L37" s="165"/>
      <c r="M37" s="165"/>
      <c r="N37" s="165"/>
      <c r="O37" s="168"/>
      <c r="P37" s="169"/>
      <c r="Q37" s="166"/>
      <c r="R37" s="59"/>
      <c r="S37" s="82"/>
      <c r="T37" s="60"/>
      <c r="U37" s="106"/>
    </row>
    <row r="38" spans="1:21" s="45" customFormat="1" ht="30" customHeight="1" thickBot="1" x14ac:dyDescent="0.25">
      <c r="A38" s="429">
        <v>10</v>
      </c>
      <c r="B38" s="366" t="e">
        <f>Identificación!#REF!</f>
        <v>#REF!</v>
      </c>
      <c r="C38" s="377" t="e">
        <f>Identificación!#REF!</f>
        <v>#REF!</v>
      </c>
      <c r="D38" s="366" t="e">
        <f>Identificación!#REF!</f>
        <v>#REF!</v>
      </c>
      <c r="E38" s="422" t="e">
        <f>Identificación!#REF!</f>
        <v>#REF!</v>
      </c>
      <c r="F38" s="366" t="e">
        <f>Identificación!#REF!</f>
        <v>#REF!</v>
      </c>
      <c r="G38" s="40" t="e">
        <f>Identificación!#REF!</f>
        <v>#REF!</v>
      </c>
      <c r="H38" s="39" t="e">
        <f>Identificación!#REF!</f>
        <v>#REF!</v>
      </c>
      <c r="I38" s="39" t="e">
        <f>Identificación!#REF!</f>
        <v>#REF!</v>
      </c>
      <c r="J38" s="41" t="e">
        <f>Identificación!#REF!</f>
        <v>#REF!</v>
      </c>
      <c r="K38" s="94"/>
      <c r="L38" s="42"/>
      <c r="M38" s="42"/>
      <c r="N38" s="42"/>
      <c r="O38" s="384"/>
      <c r="P38" s="385"/>
      <c r="Q38" s="166" t="e">
        <f>K38/H38</f>
        <v>#REF!</v>
      </c>
      <c r="R38" s="59" t="e">
        <f>Q38/1</f>
        <v>#REF!</v>
      </c>
      <c r="S38" s="82" t="e">
        <f>R38/$T$10</f>
        <v>#REF!</v>
      </c>
      <c r="T38" s="60" t="e">
        <f>IF(S38=$U$10, "CUMPLIDO", "PENDIENTE")</f>
        <v>#REF!</v>
      </c>
    </row>
    <row r="39" spans="1:21" s="45" customFormat="1" ht="30" customHeight="1" thickBot="1" x14ac:dyDescent="0.25">
      <c r="A39" s="430"/>
      <c r="B39" s="367"/>
      <c r="C39" s="378"/>
      <c r="D39" s="367"/>
      <c r="E39" s="423"/>
      <c r="F39" s="367"/>
      <c r="G39" s="53" t="e">
        <f>Identificación!#REF!</f>
        <v>#REF!</v>
      </c>
      <c r="H39" s="52" t="e">
        <f>Identificación!#REF!</f>
        <v>#REF!</v>
      </c>
      <c r="I39" s="52" t="e">
        <f>Identificación!#REF!</f>
        <v>#REF!</v>
      </c>
      <c r="J39" s="54" t="e">
        <f>Identificación!#REF!</f>
        <v>#REF!</v>
      </c>
      <c r="K39" s="126"/>
      <c r="L39" s="55"/>
      <c r="M39" s="55"/>
      <c r="N39" s="55"/>
      <c r="O39" s="148"/>
      <c r="P39" s="149"/>
      <c r="Q39" s="166"/>
      <c r="R39" s="59"/>
      <c r="S39" s="82"/>
      <c r="T39" s="60"/>
    </row>
    <row r="40" spans="1:21" s="45" customFormat="1" ht="30" customHeight="1" thickBot="1" x14ac:dyDescent="0.25">
      <c r="A40" s="437"/>
      <c r="B40" s="383"/>
      <c r="C40" s="404"/>
      <c r="D40" s="383"/>
      <c r="E40" s="424"/>
      <c r="F40" s="383"/>
      <c r="G40" s="153" t="e">
        <f>Identificación!#REF!</f>
        <v>#REF!</v>
      </c>
      <c r="H40" s="152" t="e">
        <f>Identificación!#REF!</f>
        <v>#REF!</v>
      </c>
      <c r="I40" s="152" t="e">
        <f>Identificación!#REF!</f>
        <v>#REF!</v>
      </c>
      <c r="J40" s="154" t="e">
        <f>Identificación!#REF!</f>
        <v>#REF!</v>
      </c>
      <c r="K40" s="164"/>
      <c r="L40" s="165"/>
      <c r="M40" s="165"/>
      <c r="N40" s="165"/>
      <c r="O40" s="168"/>
      <c r="P40" s="169"/>
      <c r="Q40" s="166"/>
      <c r="R40" s="59"/>
      <c r="S40" s="82"/>
      <c r="T40" s="60"/>
    </row>
    <row r="41" spans="1:21" s="45" customFormat="1" ht="39.75" customHeight="1" thickBot="1" x14ac:dyDescent="0.25">
      <c r="A41" s="429">
        <v>11</v>
      </c>
      <c r="B41" s="366" t="e">
        <f>Identificación!#REF!</f>
        <v>#REF!</v>
      </c>
      <c r="C41" s="377" t="e">
        <f>Identificación!#REF!</f>
        <v>#REF!</v>
      </c>
      <c r="D41" s="366" t="e">
        <f>Identificación!#REF!</f>
        <v>#REF!</v>
      </c>
      <c r="E41" s="422" t="e">
        <f>Identificación!#REF!</f>
        <v>#REF!</v>
      </c>
      <c r="F41" s="366" t="e">
        <f>Identificación!#REF!</f>
        <v>#REF!</v>
      </c>
      <c r="G41" s="40" t="e">
        <f>Identificación!#REF!</f>
        <v>#REF!</v>
      </c>
      <c r="H41" s="39" t="e">
        <f>Identificación!#REF!</f>
        <v>#REF!</v>
      </c>
      <c r="I41" s="39" t="e">
        <f>Identificación!#REF!</f>
        <v>#REF!</v>
      </c>
      <c r="J41" s="41" t="e">
        <f>Identificación!#REF!</f>
        <v>#REF!</v>
      </c>
      <c r="K41" s="94"/>
      <c r="L41" s="42"/>
      <c r="M41" s="42"/>
      <c r="N41" s="42"/>
      <c r="O41" s="384"/>
      <c r="P41" s="385"/>
      <c r="Q41" s="166" t="e">
        <f>K41/H41</f>
        <v>#REF!</v>
      </c>
      <c r="R41" s="59" t="e">
        <f>Q41/1</f>
        <v>#REF!</v>
      </c>
      <c r="S41" s="82" t="e">
        <f>R41/$T$10</f>
        <v>#REF!</v>
      </c>
      <c r="T41" s="60" t="e">
        <f>IF(S41=$U$10, "CUMPLIDO", "PENDIENTE")</f>
        <v>#REF!</v>
      </c>
    </row>
    <row r="42" spans="1:21" s="45" customFormat="1" ht="30" customHeight="1" thickBot="1" x14ac:dyDescent="0.25">
      <c r="A42" s="430"/>
      <c r="B42" s="367"/>
      <c r="C42" s="378"/>
      <c r="D42" s="367"/>
      <c r="E42" s="423"/>
      <c r="F42" s="367"/>
      <c r="G42" s="53" t="e">
        <f>Identificación!#REF!</f>
        <v>#REF!</v>
      </c>
      <c r="H42" s="52" t="e">
        <f>Identificación!#REF!</f>
        <v>#REF!</v>
      </c>
      <c r="I42" s="52" t="e">
        <f>Identificación!#REF!</f>
        <v>#REF!</v>
      </c>
      <c r="J42" s="54" t="e">
        <f>Identificación!#REF!</f>
        <v>#REF!</v>
      </c>
      <c r="K42" s="126"/>
      <c r="L42" s="55"/>
      <c r="M42" s="55"/>
      <c r="N42" s="55"/>
      <c r="O42" s="148"/>
      <c r="P42" s="149"/>
      <c r="Q42" s="166"/>
      <c r="R42" s="59"/>
      <c r="S42" s="82"/>
      <c r="T42" s="60"/>
    </row>
    <row r="43" spans="1:21" s="45" customFormat="1" ht="30" customHeight="1" thickBot="1" x14ac:dyDescent="0.25">
      <c r="A43" s="437"/>
      <c r="B43" s="383"/>
      <c r="C43" s="404"/>
      <c r="D43" s="383"/>
      <c r="E43" s="424"/>
      <c r="F43" s="383"/>
      <c r="G43" s="153" t="e">
        <f>Identificación!#REF!</f>
        <v>#REF!</v>
      </c>
      <c r="H43" s="152" t="e">
        <f>Identificación!#REF!</f>
        <v>#REF!</v>
      </c>
      <c r="I43" s="152" t="e">
        <f>Identificación!#REF!</f>
        <v>#REF!</v>
      </c>
      <c r="J43" s="154" t="e">
        <f>Identificación!#REF!</f>
        <v>#REF!</v>
      </c>
      <c r="K43" s="164"/>
      <c r="L43" s="165"/>
      <c r="M43" s="165"/>
      <c r="N43" s="165"/>
      <c r="O43" s="168"/>
      <c r="P43" s="169"/>
      <c r="Q43" s="166"/>
      <c r="R43" s="59"/>
      <c r="S43" s="82"/>
      <c r="T43" s="60"/>
    </row>
    <row r="44" spans="1:21" s="45" customFormat="1" ht="30" customHeight="1" thickBot="1" x14ac:dyDescent="0.25">
      <c r="A44" s="429">
        <v>12</v>
      </c>
      <c r="B44" s="366" t="e">
        <f>Identificación!#REF!</f>
        <v>#REF!</v>
      </c>
      <c r="C44" s="377" t="e">
        <f>Identificación!#REF!</f>
        <v>#REF!</v>
      </c>
      <c r="D44" s="366" t="e">
        <f>Identificación!#REF!</f>
        <v>#REF!</v>
      </c>
      <c r="E44" s="422" t="e">
        <f>Identificación!#REF!</f>
        <v>#REF!</v>
      </c>
      <c r="F44" s="366" t="e">
        <f>Identificación!#REF!</f>
        <v>#REF!</v>
      </c>
      <c r="G44" s="40" t="e">
        <f>Identificación!#REF!</f>
        <v>#REF!</v>
      </c>
      <c r="H44" s="39" t="e">
        <f>Identificación!#REF!</f>
        <v>#REF!</v>
      </c>
      <c r="I44" s="39" t="e">
        <f>Identificación!#REF!</f>
        <v>#REF!</v>
      </c>
      <c r="J44" s="41" t="e">
        <f>Identificación!#REF!</f>
        <v>#REF!</v>
      </c>
      <c r="K44" s="94"/>
      <c r="L44" s="42"/>
      <c r="M44" s="42"/>
      <c r="N44" s="42"/>
      <c r="O44" s="384"/>
      <c r="P44" s="385"/>
      <c r="Q44" s="166" t="e">
        <f>K44/H44</f>
        <v>#REF!</v>
      </c>
      <c r="R44" s="59" t="e">
        <f>Q44/1</f>
        <v>#REF!</v>
      </c>
      <c r="S44" s="82" t="e">
        <f>R44/$T$10</f>
        <v>#REF!</v>
      </c>
      <c r="T44" s="60" t="e">
        <f>IF(S44=$U$10, "CUMPLIDO", "PENDIENTE")</f>
        <v>#REF!</v>
      </c>
      <c r="U44" s="106"/>
    </row>
    <row r="45" spans="1:21" s="45" customFormat="1" ht="30" customHeight="1" thickBot="1" x14ac:dyDescent="0.25">
      <c r="A45" s="430"/>
      <c r="B45" s="367"/>
      <c r="C45" s="378"/>
      <c r="D45" s="367"/>
      <c r="E45" s="423"/>
      <c r="F45" s="367"/>
      <c r="G45" s="53" t="e">
        <f>Identificación!#REF!</f>
        <v>#REF!</v>
      </c>
      <c r="H45" s="52" t="e">
        <f>Identificación!#REF!</f>
        <v>#REF!</v>
      </c>
      <c r="I45" s="52" t="e">
        <f>Identificación!#REF!</f>
        <v>#REF!</v>
      </c>
      <c r="J45" s="54" t="e">
        <f>Identificación!#REF!</f>
        <v>#REF!</v>
      </c>
      <c r="K45" s="126"/>
      <c r="L45" s="55"/>
      <c r="M45" s="55"/>
      <c r="N45" s="55"/>
      <c r="O45" s="148"/>
      <c r="P45" s="149"/>
      <c r="Q45" s="166"/>
      <c r="R45" s="59"/>
      <c r="S45" s="82"/>
      <c r="T45" s="60"/>
      <c r="U45" s="106"/>
    </row>
    <row r="46" spans="1:21" s="45" customFormat="1" ht="30" customHeight="1" thickBot="1" x14ac:dyDescent="0.25">
      <c r="A46" s="437"/>
      <c r="B46" s="383"/>
      <c r="C46" s="404"/>
      <c r="D46" s="383"/>
      <c r="E46" s="424"/>
      <c r="F46" s="383"/>
      <c r="G46" s="153" t="e">
        <f>Identificación!#REF!</f>
        <v>#REF!</v>
      </c>
      <c r="H46" s="152" t="e">
        <f>Identificación!#REF!</f>
        <v>#REF!</v>
      </c>
      <c r="I46" s="152" t="e">
        <f>Identificación!#REF!</f>
        <v>#REF!</v>
      </c>
      <c r="J46" s="154" t="e">
        <f>Identificación!#REF!</f>
        <v>#REF!</v>
      </c>
      <c r="K46" s="164"/>
      <c r="L46" s="165"/>
      <c r="M46" s="165"/>
      <c r="N46" s="165"/>
      <c r="O46" s="168"/>
      <c r="P46" s="169"/>
      <c r="Q46" s="166"/>
      <c r="R46" s="59"/>
      <c r="S46" s="82"/>
      <c r="T46" s="60"/>
      <c r="U46" s="106"/>
    </row>
    <row r="47" spans="1:21" s="45" customFormat="1" ht="30" customHeight="1" thickBot="1" x14ac:dyDescent="0.25">
      <c r="A47" s="429">
        <v>13</v>
      </c>
      <c r="B47" s="366" t="e">
        <f>Identificación!#REF!</f>
        <v>#REF!</v>
      </c>
      <c r="C47" s="377" t="e">
        <f>Identificación!#REF!</f>
        <v>#REF!</v>
      </c>
      <c r="D47" s="366" t="e">
        <f>Identificación!#REF!</f>
        <v>#REF!</v>
      </c>
      <c r="E47" s="422" t="e">
        <f>Identificación!#REF!</f>
        <v>#REF!</v>
      </c>
      <c r="F47" s="366" t="e">
        <f>Identificación!#REF!</f>
        <v>#REF!</v>
      </c>
      <c r="G47" s="40" t="e">
        <f>Identificación!#REF!</f>
        <v>#REF!</v>
      </c>
      <c r="H47" s="39" t="e">
        <f>Identificación!#REF!</f>
        <v>#REF!</v>
      </c>
      <c r="I47" s="39" t="e">
        <f>Identificación!#REF!</f>
        <v>#REF!</v>
      </c>
      <c r="J47" s="41" t="e">
        <f>Identificación!#REF!</f>
        <v>#REF!</v>
      </c>
      <c r="K47" s="94"/>
      <c r="L47" s="42"/>
      <c r="M47" s="42"/>
      <c r="N47" s="42"/>
      <c r="O47" s="384"/>
      <c r="P47" s="385"/>
      <c r="Q47" s="166" t="e">
        <f>K47/H47</f>
        <v>#REF!</v>
      </c>
      <c r="R47" s="59" t="e">
        <f>Q47/1</f>
        <v>#REF!</v>
      </c>
      <c r="S47" s="82" t="e">
        <f>R47/$T$10</f>
        <v>#REF!</v>
      </c>
      <c r="T47" s="60" t="e">
        <f>IF(S47=$U$10, "CUMPLIDO", "PENDIENTE")</f>
        <v>#REF!</v>
      </c>
      <c r="U47" s="106"/>
    </row>
    <row r="48" spans="1:21" s="45" customFormat="1" ht="30" customHeight="1" thickBot="1" x14ac:dyDescent="0.25">
      <c r="A48" s="430"/>
      <c r="B48" s="367"/>
      <c r="C48" s="378"/>
      <c r="D48" s="367"/>
      <c r="E48" s="423"/>
      <c r="F48" s="367"/>
      <c r="G48" s="53" t="e">
        <f>Identificación!#REF!</f>
        <v>#REF!</v>
      </c>
      <c r="H48" s="52" t="e">
        <f>Identificación!#REF!</f>
        <v>#REF!</v>
      </c>
      <c r="I48" s="52" t="e">
        <f>Identificación!#REF!</f>
        <v>#REF!</v>
      </c>
      <c r="J48" s="54" t="e">
        <f>Identificación!#REF!</f>
        <v>#REF!</v>
      </c>
      <c r="K48" s="126"/>
      <c r="L48" s="55"/>
      <c r="M48" s="55"/>
      <c r="N48" s="55"/>
      <c r="O48" s="148"/>
      <c r="P48" s="149"/>
      <c r="Q48" s="166"/>
      <c r="R48" s="59"/>
      <c r="S48" s="82"/>
      <c r="T48" s="60"/>
      <c r="U48" s="106"/>
    </row>
    <row r="49" spans="1:23" s="45" customFormat="1" ht="30" customHeight="1" thickBot="1" x14ac:dyDescent="0.25">
      <c r="A49" s="431"/>
      <c r="B49" s="368"/>
      <c r="C49" s="379"/>
      <c r="D49" s="368"/>
      <c r="E49" s="432"/>
      <c r="F49" s="368"/>
      <c r="G49" s="47" t="e">
        <f>Identificación!#REF!</f>
        <v>#REF!</v>
      </c>
      <c r="H49" s="46" t="e">
        <f>Identificación!#REF!</f>
        <v>#REF!</v>
      </c>
      <c r="I49" s="46" t="e">
        <f>Identificación!#REF!</f>
        <v>#REF!</v>
      </c>
      <c r="J49" s="48" t="e">
        <f>Identificación!#REF!</f>
        <v>#REF!</v>
      </c>
      <c r="K49" s="128"/>
      <c r="L49" s="49"/>
      <c r="M49" s="49"/>
      <c r="N49" s="49"/>
      <c r="O49" s="150"/>
      <c r="P49" s="151"/>
      <c r="Q49" s="166"/>
      <c r="R49" s="59"/>
      <c r="S49" s="82"/>
      <c r="T49" s="60"/>
      <c r="U49" s="106"/>
    </row>
    <row r="50" spans="1:23" s="45" customFormat="1" ht="69.75" customHeight="1" thickBot="1" x14ac:dyDescent="0.25">
      <c r="A50" s="145">
        <v>14</v>
      </c>
      <c r="B50" s="145" t="e">
        <f>Identificación!#REF!</f>
        <v>#REF!</v>
      </c>
      <c r="C50" s="147" t="e">
        <f>Identificación!#REF!</f>
        <v>#REF!</v>
      </c>
      <c r="D50" s="145" t="e">
        <f>Identificación!#REF!</f>
        <v>#REF!</v>
      </c>
      <c r="E50" s="144" t="e">
        <f>Identificación!#REF!</f>
        <v>#REF!</v>
      </c>
      <c r="F50" s="170" t="e">
        <f>Identificación!#REF!</f>
        <v>#REF!</v>
      </c>
      <c r="G50" s="162" t="e">
        <f>Identificación!#REF!</f>
        <v>#REF!</v>
      </c>
      <c r="H50" s="146" t="e">
        <f>Identificación!#REF!</f>
        <v>#REF!</v>
      </c>
      <c r="I50" s="146" t="e">
        <f>Identificación!#REF!</f>
        <v>#REF!</v>
      </c>
      <c r="J50" s="163" t="e">
        <f>Identificación!#REF!</f>
        <v>#REF!</v>
      </c>
      <c r="K50" s="125"/>
      <c r="L50" s="79"/>
      <c r="M50" s="79"/>
      <c r="N50" s="79"/>
      <c r="O50" s="438"/>
      <c r="P50" s="439"/>
      <c r="Q50" s="58" t="e">
        <f>K50/H50</f>
        <v>#REF!</v>
      </c>
      <c r="R50" s="59" t="e">
        <f>Q50/1</f>
        <v>#REF!</v>
      </c>
      <c r="S50" s="82" t="e">
        <f>R50/$T$10</f>
        <v>#REF!</v>
      </c>
      <c r="T50" s="60" t="e">
        <f>IF(S50=$U$10, "CUMPLIDO", "PENDIENTE")</f>
        <v>#REF!</v>
      </c>
      <c r="W50" s="87"/>
    </row>
    <row r="51" spans="1:23" s="45" customFormat="1" ht="30" customHeight="1" thickBot="1" x14ac:dyDescent="0.25">
      <c r="A51" s="372">
        <v>15</v>
      </c>
      <c r="B51" s="372" t="e">
        <f>Identificación!#REF!</f>
        <v>#REF!</v>
      </c>
      <c r="C51" s="363" t="e">
        <f>Identificación!#REF!</f>
        <v>#REF!</v>
      </c>
      <c r="D51" s="372" t="e">
        <f>Identificación!#REF!</f>
        <v>#REF!</v>
      </c>
      <c r="E51" s="369" t="e">
        <f>Identificación!#REF!</f>
        <v>#REF!</v>
      </c>
      <c r="F51" s="366" t="e">
        <f>Identificación!#REF!</f>
        <v>#REF!</v>
      </c>
      <c r="G51" s="47" t="e">
        <f>Identificación!#REF!</f>
        <v>#REF!</v>
      </c>
      <c r="H51" s="46" t="e">
        <f>Identificación!#REF!</f>
        <v>#REF!</v>
      </c>
      <c r="I51" s="46" t="e">
        <f>Identificación!#REF!</f>
        <v>#REF!</v>
      </c>
      <c r="J51" s="48" t="e">
        <f>Identificación!#REF!</f>
        <v>#REF!</v>
      </c>
      <c r="K51" s="94"/>
      <c r="L51" s="42"/>
      <c r="M51" s="42"/>
      <c r="N51" s="42"/>
      <c r="O51" s="384"/>
      <c r="P51" s="385"/>
      <c r="Q51" s="61" t="e">
        <f>K51/H51</f>
        <v>#REF!</v>
      </c>
      <c r="R51" s="62" t="e">
        <f>Q51/1</f>
        <v>#REF!</v>
      </c>
      <c r="S51" s="85" t="e">
        <f>R51/$T$10</f>
        <v>#REF!</v>
      </c>
      <c r="T51" s="60" t="e">
        <f>IF(S51=$U$10, "CUMPLIDO", "PENDIENTE")</f>
        <v>#REF!</v>
      </c>
    </row>
    <row r="52" spans="1:23" s="45" customFormat="1" ht="30" customHeight="1" thickBot="1" x14ac:dyDescent="0.25">
      <c r="A52" s="373"/>
      <c r="B52" s="373"/>
      <c r="C52" s="364"/>
      <c r="D52" s="373"/>
      <c r="E52" s="370"/>
      <c r="F52" s="367"/>
      <c r="G52" s="47" t="e">
        <f>Identificación!#REF!</f>
        <v>#REF!</v>
      </c>
      <c r="H52" s="46" t="e">
        <f>Identificación!#REF!</f>
        <v>#REF!</v>
      </c>
      <c r="I52" s="46" t="e">
        <f>Identificación!#REF!</f>
        <v>#REF!</v>
      </c>
      <c r="J52" s="48" t="e">
        <f>Identificación!#REF!</f>
        <v>#REF!</v>
      </c>
      <c r="K52" s="94"/>
      <c r="L52" s="42"/>
      <c r="M52" s="42"/>
      <c r="N52" s="42"/>
      <c r="O52" s="120"/>
      <c r="P52" s="119"/>
      <c r="Q52" s="61"/>
      <c r="R52" s="62"/>
      <c r="S52" s="85"/>
      <c r="T52" s="115"/>
    </row>
    <row r="53" spans="1:23" s="45" customFormat="1" ht="30" customHeight="1" thickBot="1" x14ac:dyDescent="0.25">
      <c r="A53" s="374"/>
      <c r="B53" s="374"/>
      <c r="C53" s="365"/>
      <c r="D53" s="374"/>
      <c r="E53" s="371"/>
      <c r="F53" s="368"/>
      <c r="G53" s="47" t="e">
        <f>Identificación!#REF!</f>
        <v>#REF!</v>
      </c>
      <c r="H53" s="46" t="e">
        <f>Identificación!#REF!</f>
        <v>#REF!</v>
      </c>
      <c r="I53" s="46" t="e">
        <f>Identificación!#REF!</f>
        <v>#REF!</v>
      </c>
      <c r="J53" s="48" t="e">
        <f>Identificación!#REF!</f>
        <v>#REF!</v>
      </c>
      <c r="K53" s="94"/>
      <c r="L53" s="42"/>
      <c r="M53" s="42"/>
      <c r="N53" s="42"/>
      <c r="O53" s="120"/>
      <c r="P53" s="119"/>
      <c r="Q53" s="61"/>
      <c r="R53" s="62"/>
      <c r="S53" s="85"/>
      <c r="T53" s="115"/>
    </row>
    <row r="54" spans="1:23" s="45" customFormat="1" ht="30" customHeight="1" thickBot="1" x14ac:dyDescent="0.25">
      <c r="A54" s="372">
        <v>16</v>
      </c>
      <c r="B54" s="372" t="e">
        <f>Identificación!#REF!</f>
        <v>#REF!</v>
      </c>
      <c r="C54" s="363" t="e">
        <f>Identificación!#REF!</f>
        <v>#REF!</v>
      </c>
      <c r="D54" s="372" t="e">
        <f>Identificación!#REF!</f>
        <v>#REF!</v>
      </c>
      <c r="E54" s="369" t="e">
        <f>Identificación!#REF!</f>
        <v>#REF!</v>
      </c>
      <c r="F54" s="366" t="e">
        <f>Identificación!#REF!</f>
        <v>#REF!</v>
      </c>
      <c r="G54" s="47" t="e">
        <f>Identificación!#REF!</f>
        <v>#REF!</v>
      </c>
      <c r="H54" s="46" t="e">
        <f>Identificación!#REF!</f>
        <v>#REF!</v>
      </c>
      <c r="I54" s="46" t="e">
        <f>Identificación!#REF!</f>
        <v>#REF!</v>
      </c>
      <c r="J54" s="48" t="e">
        <f>Identificación!#REF!</f>
        <v>#REF!</v>
      </c>
      <c r="K54" s="94"/>
      <c r="L54" s="42"/>
      <c r="M54" s="42"/>
      <c r="N54" s="42"/>
      <c r="O54" s="384"/>
      <c r="P54" s="385"/>
      <c r="Q54" s="43" t="e">
        <f>K54/H54</f>
        <v>#REF!</v>
      </c>
      <c r="R54" s="44" t="e">
        <f>Q54/1</f>
        <v>#REF!</v>
      </c>
      <c r="S54" s="83" t="e">
        <f>R54/$T$10</f>
        <v>#REF!</v>
      </c>
      <c r="T54" s="400" t="e">
        <f>IF(AND(S54=$U$10,S57=$U$10), "CUMPLIDO", "PENDIENTE")</f>
        <v>#REF!</v>
      </c>
    </row>
    <row r="55" spans="1:23" s="45" customFormat="1" ht="30" customHeight="1" thickBot="1" x14ac:dyDescent="0.25">
      <c r="A55" s="373"/>
      <c r="B55" s="373"/>
      <c r="C55" s="364"/>
      <c r="D55" s="373"/>
      <c r="E55" s="370"/>
      <c r="F55" s="367"/>
      <c r="G55" s="47" t="e">
        <f>Identificación!#REF!</f>
        <v>#REF!</v>
      </c>
      <c r="H55" s="46" t="e">
        <f>Identificación!#REF!</f>
        <v>#REF!</v>
      </c>
      <c r="I55" s="46" t="e">
        <f>Identificación!#REF!</f>
        <v>#REF!</v>
      </c>
      <c r="J55" s="48" t="e">
        <f>Identificación!#REF!</f>
        <v>#REF!</v>
      </c>
      <c r="K55" s="94"/>
      <c r="L55" s="42"/>
      <c r="M55" s="42"/>
      <c r="N55" s="42"/>
      <c r="O55" s="120"/>
      <c r="P55" s="119"/>
      <c r="Q55" s="122"/>
      <c r="R55" s="63"/>
      <c r="S55" s="84"/>
      <c r="T55" s="381"/>
    </row>
    <row r="56" spans="1:23" s="45" customFormat="1" ht="30" customHeight="1" thickBot="1" x14ac:dyDescent="0.25">
      <c r="A56" s="374"/>
      <c r="B56" s="374"/>
      <c r="C56" s="365"/>
      <c r="D56" s="374"/>
      <c r="E56" s="371"/>
      <c r="F56" s="368"/>
      <c r="G56" s="47" t="e">
        <f>Identificación!#REF!</f>
        <v>#REF!</v>
      </c>
      <c r="H56" s="46" t="e">
        <f>Identificación!#REF!</f>
        <v>#REF!</v>
      </c>
      <c r="I56" s="46" t="e">
        <f>Identificación!#REF!</f>
        <v>#REF!</v>
      </c>
      <c r="J56" s="48" t="e">
        <f>Identificación!#REF!</f>
        <v>#REF!</v>
      </c>
      <c r="K56" s="94"/>
      <c r="L56" s="42"/>
      <c r="M56" s="42"/>
      <c r="N56" s="42"/>
      <c r="O56" s="120"/>
      <c r="P56" s="119"/>
      <c r="Q56" s="122"/>
      <c r="R56" s="63"/>
      <c r="S56" s="84"/>
      <c r="T56" s="381"/>
    </row>
    <row r="57" spans="1:23" s="45" customFormat="1" ht="30" customHeight="1" thickBot="1" x14ac:dyDescent="0.25">
      <c r="A57" s="372">
        <v>17</v>
      </c>
      <c r="B57" s="372" t="e">
        <f>Identificación!#REF!</f>
        <v>#REF!</v>
      </c>
      <c r="C57" s="363" t="e">
        <f>Identificación!#REF!</f>
        <v>#REF!</v>
      </c>
      <c r="D57" s="372" t="e">
        <f>Identificación!#REF!</f>
        <v>#REF!</v>
      </c>
      <c r="E57" s="369" t="e">
        <f>Identificación!#REF!</f>
        <v>#REF!</v>
      </c>
      <c r="F57" s="366" t="e">
        <f>Identificación!#REF!</f>
        <v>#REF!</v>
      </c>
      <c r="G57" s="47" t="e">
        <f>Identificación!#REF!</f>
        <v>#REF!</v>
      </c>
      <c r="H57" s="46" t="e">
        <f>Identificación!#REF!</f>
        <v>#REF!</v>
      </c>
      <c r="I57" s="46" t="e">
        <f>Identificación!#REF!</f>
        <v>#REF!</v>
      </c>
      <c r="J57" s="48" t="e">
        <f>Identificación!#REF!</f>
        <v>#REF!</v>
      </c>
      <c r="K57" s="94"/>
      <c r="L57" s="42"/>
      <c r="M57" s="42"/>
      <c r="N57" s="42"/>
      <c r="O57" s="384"/>
      <c r="P57" s="385"/>
      <c r="Q57" s="50" t="e">
        <f>K57/H57</f>
        <v>#REF!</v>
      </c>
      <c r="R57" s="63" t="e">
        <f>Q57/1</f>
        <v>#REF!</v>
      </c>
      <c r="S57" s="84" t="e">
        <f>R57/$T$10</f>
        <v>#REF!</v>
      </c>
      <c r="T57" s="393"/>
      <c r="U57" s="107"/>
    </row>
    <row r="58" spans="1:23" s="45" customFormat="1" ht="30" customHeight="1" thickBot="1" x14ac:dyDescent="0.25">
      <c r="A58" s="373"/>
      <c r="B58" s="373"/>
      <c r="C58" s="364"/>
      <c r="D58" s="373"/>
      <c r="E58" s="370"/>
      <c r="F58" s="367"/>
      <c r="G58" s="47" t="e">
        <f>Identificación!#REF!</f>
        <v>#REF!</v>
      </c>
      <c r="H58" s="46" t="e">
        <f>Identificación!#REF!</f>
        <v>#REF!</v>
      </c>
      <c r="I58" s="46" t="e">
        <f>Identificación!#REF!</f>
        <v>#REF!</v>
      </c>
      <c r="J58" s="48" t="e">
        <f>Identificación!#REF!</f>
        <v>#REF!</v>
      </c>
      <c r="K58" s="94"/>
      <c r="L58" s="42"/>
      <c r="M58" s="42"/>
      <c r="N58" s="42"/>
      <c r="O58" s="120"/>
      <c r="P58" s="119"/>
      <c r="Q58" s="122"/>
      <c r="R58" s="63"/>
      <c r="S58" s="84"/>
      <c r="T58" s="118"/>
      <c r="U58" s="107"/>
    </row>
    <row r="59" spans="1:23" s="45" customFormat="1" ht="30" customHeight="1" thickBot="1" x14ac:dyDescent="0.25">
      <c r="A59" s="374"/>
      <c r="B59" s="374"/>
      <c r="C59" s="365"/>
      <c r="D59" s="374"/>
      <c r="E59" s="371"/>
      <c r="F59" s="368"/>
      <c r="G59" s="47" t="e">
        <f>Identificación!#REF!</f>
        <v>#REF!</v>
      </c>
      <c r="H59" s="46" t="e">
        <f>Identificación!#REF!</f>
        <v>#REF!</v>
      </c>
      <c r="I59" s="46" t="e">
        <f>Identificación!#REF!</f>
        <v>#REF!</v>
      </c>
      <c r="J59" s="48" t="e">
        <f>Identificación!#REF!</f>
        <v>#REF!</v>
      </c>
      <c r="K59" s="94"/>
      <c r="L59" s="42"/>
      <c r="M59" s="42"/>
      <c r="N59" s="42"/>
      <c r="O59" s="120"/>
      <c r="P59" s="119"/>
      <c r="Q59" s="122"/>
      <c r="R59" s="63"/>
      <c r="S59" s="84"/>
      <c r="T59" s="118"/>
      <c r="U59" s="107"/>
    </row>
    <row r="60" spans="1:23" s="45" customFormat="1" ht="30" customHeight="1" thickBot="1" x14ac:dyDescent="0.25">
      <c r="A60" s="372">
        <v>18</v>
      </c>
      <c r="B60" s="372" t="e">
        <f>Identificación!#REF!</f>
        <v>#REF!</v>
      </c>
      <c r="C60" s="363" t="e">
        <f>Identificación!#REF!</f>
        <v>#REF!</v>
      </c>
      <c r="D60" s="372" t="e">
        <f>Identificación!#REF!</f>
        <v>#REF!</v>
      </c>
      <c r="E60" s="369" t="e">
        <f>Identificación!#REF!</f>
        <v>#REF!</v>
      </c>
      <c r="F60" s="366" t="e">
        <f>Identificación!#REF!</f>
        <v>#REF!</v>
      </c>
      <c r="G60" s="47" t="e">
        <f>Identificación!#REF!</f>
        <v>#REF!</v>
      </c>
      <c r="H60" s="46" t="e">
        <f>Identificación!#REF!</f>
        <v>#REF!</v>
      </c>
      <c r="I60" s="46" t="e">
        <f>Identificación!#REF!</f>
        <v>#REF!</v>
      </c>
      <c r="J60" s="48" t="e">
        <f>Identificación!#REF!</f>
        <v>#REF!</v>
      </c>
      <c r="K60" s="94"/>
      <c r="L60" s="42"/>
      <c r="M60" s="42"/>
      <c r="N60" s="42"/>
      <c r="O60" s="384"/>
      <c r="P60" s="385"/>
      <c r="Q60" s="43" t="e">
        <f>K60/H60</f>
        <v>#REF!</v>
      </c>
      <c r="R60" s="44" t="e">
        <f>Q60/2</f>
        <v>#REF!</v>
      </c>
      <c r="S60" s="394" t="e">
        <f>(R60+R63)/$T$10</f>
        <v>#REF!</v>
      </c>
      <c r="T60" s="400" t="e">
        <f>IF(S60=$U$10, "CUMPLIDO", "PENDIENTE")</f>
        <v>#REF!</v>
      </c>
    </row>
    <row r="61" spans="1:23" s="45" customFormat="1" ht="30" customHeight="1" thickBot="1" x14ac:dyDescent="0.25">
      <c r="A61" s="373"/>
      <c r="B61" s="373"/>
      <c r="C61" s="364"/>
      <c r="D61" s="373"/>
      <c r="E61" s="370"/>
      <c r="F61" s="367"/>
      <c r="G61" s="47" t="e">
        <f>Identificación!#REF!</f>
        <v>#REF!</v>
      </c>
      <c r="H61" s="46" t="e">
        <f>Identificación!#REF!</f>
        <v>#REF!</v>
      </c>
      <c r="I61" s="46" t="e">
        <f>Identificación!#REF!</f>
        <v>#REF!</v>
      </c>
      <c r="J61" s="48" t="e">
        <f>Identificación!#REF!</f>
        <v>#REF!</v>
      </c>
      <c r="K61" s="94"/>
      <c r="L61" s="42"/>
      <c r="M61" s="42"/>
      <c r="N61" s="42"/>
      <c r="O61" s="120"/>
      <c r="P61" s="119"/>
      <c r="Q61" s="122"/>
      <c r="R61" s="123"/>
      <c r="S61" s="401"/>
      <c r="T61" s="381"/>
    </row>
    <row r="62" spans="1:23" s="45" customFormat="1" ht="30" customHeight="1" thickBot="1" x14ac:dyDescent="0.25">
      <c r="A62" s="374"/>
      <c r="B62" s="374"/>
      <c r="C62" s="365"/>
      <c r="D62" s="374"/>
      <c r="E62" s="371"/>
      <c r="F62" s="368"/>
      <c r="G62" s="47" t="e">
        <f>Identificación!#REF!</f>
        <v>#REF!</v>
      </c>
      <c r="H62" s="46" t="e">
        <f>Identificación!#REF!</f>
        <v>#REF!</v>
      </c>
      <c r="I62" s="46" t="e">
        <f>Identificación!#REF!</f>
        <v>#REF!</v>
      </c>
      <c r="J62" s="48" t="e">
        <f>Identificación!#REF!</f>
        <v>#REF!</v>
      </c>
      <c r="K62" s="94"/>
      <c r="L62" s="42"/>
      <c r="M62" s="42"/>
      <c r="N62" s="42"/>
      <c r="O62" s="120"/>
      <c r="P62" s="119"/>
      <c r="Q62" s="122"/>
      <c r="R62" s="123"/>
      <c r="S62" s="401"/>
      <c r="T62" s="381"/>
    </row>
    <row r="63" spans="1:23" s="45" customFormat="1" ht="30" customHeight="1" thickBot="1" x14ac:dyDescent="0.25">
      <c r="A63" s="372">
        <v>19</v>
      </c>
      <c r="B63" s="372" t="e">
        <f>Identificación!#REF!</f>
        <v>#REF!</v>
      </c>
      <c r="C63" s="363" t="e">
        <f>Identificación!#REF!</f>
        <v>#REF!</v>
      </c>
      <c r="D63" s="372" t="e">
        <f>Identificación!#REF!</f>
        <v>#REF!</v>
      </c>
      <c r="E63" s="369" t="e">
        <f>Identificación!#REF!</f>
        <v>#REF!</v>
      </c>
      <c r="F63" s="366" t="e">
        <f>Identificación!#REF!</f>
        <v>#REF!</v>
      </c>
      <c r="G63" s="47" t="e">
        <f>Identificación!#REF!</f>
        <v>#REF!</v>
      </c>
      <c r="H63" s="46" t="e">
        <f>Identificación!#REF!</f>
        <v>#REF!</v>
      </c>
      <c r="I63" s="46" t="e">
        <f>Identificación!#REF!</f>
        <v>#REF!</v>
      </c>
      <c r="J63" s="48" t="e">
        <f>Identificación!#REF!</f>
        <v>#REF!</v>
      </c>
      <c r="K63" s="94"/>
      <c r="L63" s="42"/>
      <c r="M63" s="42"/>
      <c r="N63" s="42"/>
      <c r="O63" s="384"/>
      <c r="P63" s="385"/>
      <c r="Q63" s="50" t="e">
        <f>K63/H63</f>
        <v>#REF!</v>
      </c>
      <c r="R63" s="51" t="e">
        <f>Q63/2</f>
        <v>#REF!</v>
      </c>
      <c r="S63" s="397"/>
      <c r="T63" s="393"/>
    </row>
    <row r="64" spans="1:23" s="45" customFormat="1" ht="30" customHeight="1" thickBot="1" x14ac:dyDescent="0.25">
      <c r="A64" s="373"/>
      <c r="B64" s="373"/>
      <c r="C64" s="364"/>
      <c r="D64" s="373"/>
      <c r="E64" s="370"/>
      <c r="F64" s="367"/>
      <c r="G64" s="47" t="e">
        <f>Identificación!#REF!</f>
        <v>#REF!</v>
      </c>
      <c r="H64" s="46" t="e">
        <f>Identificación!#REF!</f>
        <v>#REF!</v>
      </c>
      <c r="I64" s="46" t="e">
        <f>Identificación!#REF!</f>
        <v>#REF!</v>
      </c>
      <c r="J64" s="48" t="e">
        <f>Identificación!#REF!</f>
        <v>#REF!</v>
      </c>
      <c r="K64" s="94"/>
      <c r="L64" s="42"/>
      <c r="M64" s="42"/>
      <c r="N64" s="42"/>
      <c r="O64" s="120"/>
      <c r="P64" s="119"/>
      <c r="Q64" s="122"/>
      <c r="R64" s="123"/>
      <c r="S64" s="124"/>
      <c r="T64" s="118"/>
    </row>
    <row r="65" spans="1:20" s="45" customFormat="1" ht="30" customHeight="1" thickBot="1" x14ac:dyDescent="0.25">
      <c r="A65" s="374"/>
      <c r="B65" s="374"/>
      <c r="C65" s="365"/>
      <c r="D65" s="374"/>
      <c r="E65" s="371"/>
      <c r="F65" s="368"/>
      <c r="G65" s="47" t="e">
        <f>Identificación!#REF!</f>
        <v>#REF!</v>
      </c>
      <c r="H65" s="46" t="e">
        <f>Identificación!#REF!</f>
        <v>#REF!</v>
      </c>
      <c r="I65" s="46" t="e">
        <f>Identificación!#REF!</f>
        <v>#REF!</v>
      </c>
      <c r="J65" s="48" t="e">
        <f>Identificación!#REF!</f>
        <v>#REF!</v>
      </c>
      <c r="K65" s="94"/>
      <c r="L65" s="42"/>
      <c r="M65" s="42"/>
      <c r="N65" s="42"/>
      <c r="O65" s="120"/>
      <c r="P65" s="119"/>
      <c r="Q65" s="122"/>
      <c r="R65" s="123"/>
      <c r="S65" s="124"/>
      <c r="T65" s="118"/>
    </row>
    <row r="66" spans="1:20" s="45" customFormat="1" ht="30" customHeight="1" thickBot="1" x14ac:dyDescent="0.25">
      <c r="A66" s="372">
        <v>20</v>
      </c>
      <c r="B66" s="372" t="e">
        <f>Identificación!#REF!</f>
        <v>#REF!</v>
      </c>
      <c r="C66" s="363" t="e">
        <f>Identificación!#REF!</f>
        <v>#REF!</v>
      </c>
      <c r="D66" s="372" t="e">
        <f>Identificación!#REF!</f>
        <v>#REF!</v>
      </c>
      <c r="E66" s="369" t="e">
        <f>Identificación!#REF!</f>
        <v>#REF!</v>
      </c>
      <c r="F66" s="366" t="e">
        <f>Identificación!#REF!</f>
        <v>#REF!</v>
      </c>
      <c r="G66" s="47" t="e">
        <f>Identificación!#REF!</f>
        <v>#REF!</v>
      </c>
      <c r="H66" s="46" t="e">
        <f>Identificación!#REF!</f>
        <v>#REF!</v>
      </c>
      <c r="I66" s="46" t="e">
        <f>Identificación!#REF!</f>
        <v>#REF!</v>
      </c>
      <c r="J66" s="48" t="e">
        <f>Identificación!#REF!</f>
        <v>#REF!</v>
      </c>
      <c r="K66" s="94"/>
      <c r="L66" s="42"/>
      <c r="M66" s="42"/>
      <c r="N66" s="42"/>
      <c r="O66" s="384"/>
      <c r="P66" s="385"/>
      <c r="Q66" s="43" t="e">
        <f>K66/H66</f>
        <v>#REF!</v>
      </c>
      <c r="R66" s="44" t="e">
        <f>Q66/2</f>
        <v>#REF!</v>
      </c>
      <c r="S66" s="394" t="e">
        <f>(R66+R69)/$T$10</f>
        <v>#REF!</v>
      </c>
      <c r="T66" s="388" t="e">
        <f>IF(AND(S66=$U$10,S72=$U$10), "CUMPLIDO", "PENDIENTE")</f>
        <v>#REF!</v>
      </c>
    </row>
    <row r="67" spans="1:20" s="45" customFormat="1" ht="30" customHeight="1" thickBot="1" x14ac:dyDescent="0.25">
      <c r="A67" s="373"/>
      <c r="B67" s="373"/>
      <c r="C67" s="364"/>
      <c r="D67" s="373"/>
      <c r="E67" s="370"/>
      <c r="F67" s="367"/>
      <c r="G67" s="47" t="e">
        <f>Identificación!#REF!</f>
        <v>#REF!</v>
      </c>
      <c r="H67" s="46" t="e">
        <f>Identificación!#REF!</f>
        <v>#REF!</v>
      </c>
      <c r="I67" s="46" t="e">
        <f>Identificación!#REF!</f>
        <v>#REF!</v>
      </c>
      <c r="J67" s="48" t="e">
        <f>Identificación!#REF!</f>
        <v>#REF!</v>
      </c>
      <c r="K67" s="94"/>
      <c r="L67" s="42"/>
      <c r="M67" s="42"/>
      <c r="N67" s="42"/>
      <c r="O67" s="120"/>
      <c r="P67" s="119"/>
      <c r="Q67" s="136"/>
      <c r="R67" s="63"/>
      <c r="S67" s="421"/>
      <c r="T67" s="382"/>
    </row>
    <row r="68" spans="1:20" s="45" customFormat="1" ht="30" customHeight="1" thickBot="1" x14ac:dyDescent="0.25">
      <c r="A68" s="374"/>
      <c r="B68" s="374"/>
      <c r="C68" s="365"/>
      <c r="D68" s="374"/>
      <c r="E68" s="371"/>
      <c r="F68" s="368"/>
      <c r="G68" s="47" t="e">
        <f>Identificación!#REF!</f>
        <v>#REF!</v>
      </c>
      <c r="H68" s="46" t="e">
        <f>Identificación!#REF!</f>
        <v>#REF!</v>
      </c>
      <c r="I68" s="46" t="e">
        <f>Identificación!#REF!</f>
        <v>#REF!</v>
      </c>
      <c r="J68" s="48" t="e">
        <f>Identificación!#REF!</f>
        <v>#REF!</v>
      </c>
      <c r="K68" s="94"/>
      <c r="L68" s="42"/>
      <c r="M68" s="42"/>
      <c r="N68" s="42"/>
      <c r="O68" s="120"/>
      <c r="P68" s="119"/>
      <c r="Q68" s="136"/>
      <c r="R68" s="63"/>
      <c r="S68" s="421"/>
      <c r="T68" s="382"/>
    </row>
    <row r="69" spans="1:20" s="45" customFormat="1" ht="30" customHeight="1" thickBot="1" x14ac:dyDescent="0.25">
      <c r="A69" s="372">
        <v>21</v>
      </c>
      <c r="B69" s="372" t="e">
        <f>Identificación!#REF!</f>
        <v>#REF!</v>
      </c>
      <c r="C69" s="363" t="e">
        <f>Identificación!#REF!</f>
        <v>#REF!</v>
      </c>
      <c r="D69" s="372" t="e">
        <f>Identificación!#REF!</f>
        <v>#REF!</v>
      </c>
      <c r="E69" s="369" t="e">
        <f>Identificación!#REF!</f>
        <v>#REF!</v>
      </c>
      <c r="F69" s="366" t="e">
        <f>Identificación!#REF!</f>
        <v>#REF!</v>
      </c>
      <c r="G69" s="47" t="e">
        <f>Identificación!#REF!</f>
        <v>#REF!</v>
      </c>
      <c r="H69" s="46" t="e">
        <f>Identificación!#REF!</f>
        <v>#REF!</v>
      </c>
      <c r="I69" s="46" t="e">
        <f>Identificación!#REF!</f>
        <v>#REF!</v>
      </c>
      <c r="J69" s="48" t="e">
        <f>Identificación!#REF!</f>
        <v>#REF!</v>
      </c>
      <c r="K69" s="94"/>
      <c r="L69" s="42"/>
      <c r="M69" s="42"/>
      <c r="N69" s="42"/>
      <c r="O69" s="384"/>
      <c r="P69" s="385"/>
      <c r="Q69" s="56" t="e">
        <f>K69/H69</f>
        <v>#REF!</v>
      </c>
      <c r="R69" s="57" t="e">
        <f>Q69/2</f>
        <v>#REF!</v>
      </c>
      <c r="S69" s="395"/>
      <c r="T69" s="389"/>
    </row>
    <row r="70" spans="1:20" s="45" customFormat="1" ht="30" customHeight="1" thickBot="1" x14ac:dyDescent="0.25">
      <c r="A70" s="373"/>
      <c r="B70" s="373"/>
      <c r="C70" s="364"/>
      <c r="D70" s="373"/>
      <c r="E70" s="370"/>
      <c r="F70" s="367"/>
      <c r="G70" s="47" t="e">
        <f>Identificación!#REF!</f>
        <v>#REF!</v>
      </c>
      <c r="H70" s="46" t="e">
        <f>Identificación!#REF!</f>
        <v>#REF!</v>
      </c>
      <c r="I70" s="46" t="e">
        <f>Identificación!#REF!</f>
        <v>#REF!</v>
      </c>
      <c r="J70" s="48" t="e">
        <f>Identificación!#REF!</f>
        <v>#REF!</v>
      </c>
      <c r="K70" s="94"/>
      <c r="L70" s="42"/>
      <c r="M70" s="42"/>
      <c r="N70" s="42"/>
      <c r="O70" s="120"/>
      <c r="P70" s="119"/>
      <c r="Q70" s="137"/>
      <c r="R70" s="130"/>
      <c r="S70" s="131"/>
      <c r="T70" s="380"/>
    </row>
    <row r="71" spans="1:20" s="45" customFormat="1" ht="30" customHeight="1" thickBot="1" x14ac:dyDescent="0.25">
      <c r="A71" s="374"/>
      <c r="B71" s="374"/>
      <c r="C71" s="365"/>
      <c r="D71" s="374"/>
      <c r="E71" s="371"/>
      <c r="F71" s="368"/>
      <c r="G71" s="47" t="e">
        <f>Identificación!#REF!</f>
        <v>#REF!</v>
      </c>
      <c r="H71" s="46" t="e">
        <f>Identificación!#REF!</f>
        <v>#REF!</v>
      </c>
      <c r="I71" s="46" t="e">
        <f>Identificación!#REF!</f>
        <v>#REF!</v>
      </c>
      <c r="J71" s="48" t="e">
        <f>Identificación!#REF!</f>
        <v>#REF!</v>
      </c>
      <c r="K71" s="94"/>
      <c r="L71" s="42"/>
      <c r="M71" s="42"/>
      <c r="N71" s="42"/>
      <c r="O71" s="120"/>
      <c r="P71" s="119"/>
      <c r="Q71" s="137"/>
      <c r="R71" s="130"/>
      <c r="S71" s="131"/>
      <c r="T71" s="380"/>
    </row>
    <row r="72" spans="1:20" s="45" customFormat="1" ht="30" customHeight="1" thickBot="1" x14ac:dyDescent="0.25">
      <c r="A72" s="372">
        <v>22</v>
      </c>
      <c r="B72" s="372" t="e">
        <f>Identificación!#REF!</f>
        <v>#REF!</v>
      </c>
      <c r="C72" s="363" t="e">
        <f>Identificación!#REF!</f>
        <v>#REF!</v>
      </c>
      <c r="D72" s="372" t="e">
        <f>Identificación!#REF!</f>
        <v>#REF!</v>
      </c>
      <c r="E72" s="369" t="e">
        <f>Identificación!#REF!</f>
        <v>#REF!</v>
      </c>
      <c r="F72" s="366" t="e">
        <f>Identificación!#REF!</f>
        <v>#REF!</v>
      </c>
      <c r="G72" s="47" t="e">
        <f>Identificación!#REF!</f>
        <v>#REF!</v>
      </c>
      <c r="H72" s="46" t="e">
        <f>Identificación!#REF!</f>
        <v>#REF!</v>
      </c>
      <c r="I72" s="46" t="e">
        <f>Identificación!#REF!</f>
        <v>#REF!</v>
      </c>
      <c r="J72" s="48" t="e">
        <f>Identificación!#REF!</f>
        <v>#REF!</v>
      </c>
      <c r="K72" s="94"/>
      <c r="L72" s="42"/>
      <c r="M72" s="42"/>
      <c r="N72" s="42"/>
      <c r="O72" s="384"/>
      <c r="P72" s="385"/>
      <c r="Q72" s="50" t="e">
        <f>K72/H72</f>
        <v>#REF!</v>
      </c>
      <c r="R72" s="51" t="e">
        <f>Q72/1</f>
        <v>#REF!</v>
      </c>
      <c r="S72" s="81" t="e">
        <f>R72/$T$10</f>
        <v>#REF!</v>
      </c>
      <c r="T72" s="390"/>
    </row>
    <row r="73" spans="1:20" s="45" customFormat="1" ht="30" customHeight="1" thickBot="1" x14ac:dyDescent="0.25">
      <c r="A73" s="373"/>
      <c r="B73" s="373"/>
      <c r="C73" s="364"/>
      <c r="D73" s="373"/>
      <c r="E73" s="370"/>
      <c r="F73" s="367"/>
      <c r="G73" s="47" t="e">
        <f>Identificación!#REF!</f>
        <v>#REF!</v>
      </c>
      <c r="H73" s="46" t="e">
        <f>Identificación!#REF!</f>
        <v>#REF!</v>
      </c>
      <c r="I73" s="46" t="e">
        <f>Identificación!#REF!</f>
        <v>#REF!</v>
      </c>
      <c r="J73" s="48" t="e">
        <f>Identificación!#REF!</f>
        <v>#REF!</v>
      </c>
      <c r="K73" s="94"/>
      <c r="L73" s="42"/>
      <c r="M73" s="42"/>
      <c r="N73" s="42"/>
      <c r="O73" s="120"/>
      <c r="P73" s="119"/>
      <c r="Q73" s="127"/>
      <c r="R73" s="123"/>
      <c r="S73" s="124"/>
      <c r="T73" s="118"/>
    </row>
    <row r="74" spans="1:20" s="45" customFormat="1" ht="30" customHeight="1" thickBot="1" x14ac:dyDescent="0.25">
      <c r="A74" s="374"/>
      <c r="B74" s="374"/>
      <c r="C74" s="365"/>
      <c r="D74" s="374"/>
      <c r="E74" s="371"/>
      <c r="F74" s="368"/>
      <c r="G74" s="47" t="e">
        <f>Identificación!#REF!</f>
        <v>#REF!</v>
      </c>
      <c r="H74" s="46" t="e">
        <f>Identificación!#REF!</f>
        <v>#REF!</v>
      </c>
      <c r="I74" s="46" t="e">
        <f>Identificación!#REF!</f>
        <v>#REF!</v>
      </c>
      <c r="J74" s="48" t="e">
        <f>Identificación!#REF!</f>
        <v>#REF!</v>
      </c>
      <c r="K74" s="94"/>
      <c r="L74" s="42"/>
      <c r="M74" s="42"/>
      <c r="N74" s="42"/>
      <c r="O74" s="120"/>
      <c r="P74" s="119"/>
      <c r="Q74" s="127"/>
      <c r="R74" s="123"/>
      <c r="S74" s="124"/>
      <c r="T74" s="118"/>
    </row>
    <row r="75" spans="1:20" s="45" customFormat="1" ht="30" customHeight="1" thickBot="1" x14ac:dyDescent="0.25">
      <c r="A75" s="372">
        <v>23</v>
      </c>
      <c r="B75" s="372" t="e">
        <f>Identificación!#REF!</f>
        <v>#REF!</v>
      </c>
      <c r="C75" s="363" t="e">
        <f>Identificación!#REF!</f>
        <v>#REF!</v>
      </c>
      <c r="D75" s="372" t="e">
        <f>Identificación!#REF!</f>
        <v>#REF!</v>
      </c>
      <c r="E75" s="369" t="e">
        <f>Identificación!#REF!</f>
        <v>#REF!</v>
      </c>
      <c r="F75" s="366" t="e">
        <f>Identificación!#REF!</f>
        <v>#REF!</v>
      </c>
      <c r="G75" s="47" t="e">
        <f>Identificación!#REF!</f>
        <v>#REF!</v>
      </c>
      <c r="H75" s="46" t="e">
        <f>Identificación!#REF!</f>
        <v>#REF!</v>
      </c>
      <c r="I75" s="46" t="e">
        <f>Identificación!#REF!</f>
        <v>#REF!</v>
      </c>
      <c r="J75" s="48" t="e">
        <f>Identificación!#REF!</f>
        <v>#REF!</v>
      </c>
      <c r="K75" s="94"/>
      <c r="L75" s="42"/>
      <c r="M75" s="42"/>
      <c r="N75" s="42"/>
      <c r="O75" s="384"/>
      <c r="P75" s="385"/>
      <c r="Q75" s="105" t="e">
        <f>K75/H75</f>
        <v>#REF!</v>
      </c>
      <c r="R75" s="63" t="e">
        <f>Q75/1</f>
        <v>#REF!</v>
      </c>
      <c r="S75" s="86" t="e">
        <f>R75/$T$10</f>
        <v>#REF!</v>
      </c>
      <c r="T75" s="64" t="e">
        <f>IF(S75=$U$10, "CUMPLIDO", "PENDIENTE")</f>
        <v>#REF!</v>
      </c>
    </row>
    <row r="76" spans="1:20" s="45" customFormat="1" ht="30" customHeight="1" thickBot="1" x14ac:dyDescent="0.25">
      <c r="A76" s="373"/>
      <c r="B76" s="373"/>
      <c r="C76" s="364"/>
      <c r="D76" s="373"/>
      <c r="E76" s="370"/>
      <c r="F76" s="367"/>
      <c r="G76" s="47" t="e">
        <f>Identificación!#REF!</f>
        <v>#REF!</v>
      </c>
      <c r="H76" s="46" t="e">
        <f>Identificación!#REF!</f>
        <v>#REF!</v>
      </c>
      <c r="I76" s="46" t="e">
        <f>Identificación!#REF!</f>
        <v>#REF!</v>
      </c>
      <c r="J76" s="48" t="e">
        <f>Identificación!#REF!</f>
        <v>#REF!</v>
      </c>
      <c r="K76" s="94"/>
      <c r="L76" s="42"/>
      <c r="M76" s="42"/>
      <c r="N76" s="42"/>
      <c r="O76" s="120"/>
      <c r="P76" s="119"/>
      <c r="Q76" s="105"/>
      <c r="R76" s="63"/>
      <c r="S76" s="86"/>
      <c r="T76" s="118"/>
    </row>
    <row r="77" spans="1:20" s="45" customFormat="1" ht="30" customHeight="1" thickBot="1" x14ac:dyDescent="0.25">
      <c r="A77" s="374"/>
      <c r="B77" s="374"/>
      <c r="C77" s="365"/>
      <c r="D77" s="374"/>
      <c r="E77" s="371"/>
      <c r="F77" s="368"/>
      <c r="G77" s="47" t="e">
        <f>Identificación!#REF!</f>
        <v>#REF!</v>
      </c>
      <c r="H77" s="46" t="e">
        <f>Identificación!#REF!</f>
        <v>#REF!</v>
      </c>
      <c r="I77" s="46" t="e">
        <f>Identificación!#REF!</f>
        <v>#REF!</v>
      </c>
      <c r="J77" s="48" t="e">
        <f>Identificación!#REF!</f>
        <v>#REF!</v>
      </c>
      <c r="K77" s="94"/>
      <c r="L77" s="42"/>
      <c r="M77" s="42"/>
      <c r="N77" s="42"/>
      <c r="O77" s="120"/>
      <c r="P77" s="119"/>
      <c r="Q77" s="105"/>
      <c r="R77" s="63"/>
      <c r="S77" s="86"/>
      <c r="T77" s="118"/>
    </row>
    <row r="78" spans="1:20" s="45" customFormat="1" ht="30" customHeight="1" thickBot="1" x14ac:dyDescent="0.25">
      <c r="A78" s="372">
        <v>24</v>
      </c>
      <c r="B78" s="372" t="e">
        <f>Identificación!#REF!</f>
        <v>#REF!</v>
      </c>
      <c r="C78" s="363" t="e">
        <f>Identificación!#REF!</f>
        <v>#REF!</v>
      </c>
      <c r="D78" s="372" t="e">
        <f>Identificación!#REF!</f>
        <v>#REF!</v>
      </c>
      <c r="E78" s="369" t="e">
        <f>Identificación!#REF!</f>
        <v>#REF!</v>
      </c>
      <c r="F78" s="366" t="e">
        <f>Identificación!#REF!</f>
        <v>#REF!</v>
      </c>
      <c r="G78" s="47" t="e">
        <f>Identificación!#REF!</f>
        <v>#REF!</v>
      </c>
      <c r="H78" s="46" t="e">
        <f>Identificación!#REF!</f>
        <v>#REF!</v>
      </c>
      <c r="I78" s="46" t="e">
        <f>Identificación!#REF!</f>
        <v>#REF!</v>
      </c>
      <c r="J78" s="48" t="e">
        <f>Identificación!#REF!</f>
        <v>#REF!</v>
      </c>
      <c r="K78" s="94"/>
      <c r="L78" s="42"/>
      <c r="M78" s="42"/>
      <c r="N78" s="42"/>
      <c r="O78" s="384"/>
      <c r="P78" s="385"/>
      <c r="Q78" s="75" t="e">
        <f>K78/H78</f>
        <v>#REF!</v>
      </c>
      <c r="R78" s="57" t="e">
        <f>Q78/3</f>
        <v>#REF!</v>
      </c>
      <c r="S78" s="395" t="e">
        <f>(R78+R81+R84)/$T$10</f>
        <v>#REF!</v>
      </c>
      <c r="T78" s="380" t="e">
        <f>IF(S78=$U$10, "CUMPLIDO", "PENDIENTE")</f>
        <v>#REF!</v>
      </c>
    </row>
    <row r="79" spans="1:20" s="45" customFormat="1" ht="30" customHeight="1" thickBot="1" x14ac:dyDescent="0.25">
      <c r="A79" s="373"/>
      <c r="B79" s="373"/>
      <c r="C79" s="364"/>
      <c r="D79" s="373"/>
      <c r="E79" s="370"/>
      <c r="F79" s="367"/>
      <c r="G79" s="47" t="e">
        <f>Identificación!#REF!</f>
        <v>#REF!</v>
      </c>
      <c r="H79" s="46" t="e">
        <f>Identificación!#REF!</f>
        <v>#REF!</v>
      </c>
      <c r="I79" s="46" t="e">
        <f>Identificación!#REF!</f>
        <v>#REF!</v>
      </c>
      <c r="J79" s="48" t="e">
        <f>Identificación!#REF!</f>
        <v>#REF!</v>
      </c>
      <c r="K79" s="94"/>
      <c r="L79" s="42"/>
      <c r="M79" s="42"/>
      <c r="N79" s="42"/>
      <c r="O79" s="120"/>
      <c r="P79" s="119"/>
      <c r="Q79" s="75"/>
      <c r="R79" s="57"/>
      <c r="S79" s="395"/>
      <c r="T79" s="381"/>
    </row>
    <row r="80" spans="1:20" s="45" customFormat="1" ht="30" customHeight="1" thickBot="1" x14ac:dyDescent="0.25">
      <c r="A80" s="374"/>
      <c r="B80" s="374"/>
      <c r="C80" s="365"/>
      <c r="D80" s="374"/>
      <c r="E80" s="371"/>
      <c r="F80" s="368"/>
      <c r="G80" s="47" t="e">
        <f>Identificación!#REF!</f>
        <v>#REF!</v>
      </c>
      <c r="H80" s="46" t="e">
        <f>Identificación!#REF!</f>
        <v>#REF!</v>
      </c>
      <c r="I80" s="46" t="e">
        <f>Identificación!#REF!</f>
        <v>#REF!</v>
      </c>
      <c r="J80" s="48" t="e">
        <f>Identificación!#REF!</f>
        <v>#REF!</v>
      </c>
      <c r="K80" s="94"/>
      <c r="L80" s="42"/>
      <c r="M80" s="42"/>
      <c r="N80" s="42"/>
      <c r="O80" s="120"/>
      <c r="P80" s="119"/>
      <c r="Q80" s="75"/>
      <c r="R80" s="57"/>
      <c r="S80" s="395"/>
      <c r="T80" s="381"/>
    </row>
    <row r="81" spans="1:20" s="45" customFormat="1" ht="30" customHeight="1" thickBot="1" x14ac:dyDescent="0.25">
      <c r="A81" s="372">
        <v>25</v>
      </c>
      <c r="B81" s="372" t="e">
        <f>Identificación!#REF!</f>
        <v>#REF!</v>
      </c>
      <c r="C81" s="363" t="e">
        <f>Identificación!#REF!</f>
        <v>#REF!</v>
      </c>
      <c r="D81" s="372" t="e">
        <f>Identificación!#REF!</f>
        <v>#REF!</v>
      </c>
      <c r="E81" s="369" t="e">
        <f>Identificación!#REF!</f>
        <v>#REF!</v>
      </c>
      <c r="F81" s="366" t="e">
        <f>Identificación!#REF!</f>
        <v>#REF!</v>
      </c>
      <c r="G81" s="47" t="e">
        <f>Identificación!#REF!</f>
        <v>#REF!</v>
      </c>
      <c r="H81" s="46" t="e">
        <f>Identificación!#REF!</f>
        <v>#REF!</v>
      </c>
      <c r="I81" s="46" t="e">
        <f>Identificación!#REF!</f>
        <v>#REF!</v>
      </c>
      <c r="J81" s="48" t="e">
        <f>Identificación!#REF!</f>
        <v>#REF!</v>
      </c>
      <c r="K81" s="94"/>
      <c r="L81" s="42"/>
      <c r="M81" s="42"/>
      <c r="N81" s="42"/>
      <c r="O81" s="384"/>
      <c r="P81" s="385"/>
      <c r="Q81" s="75" t="e">
        <f>K81/H81</f>
        <v>#REF!</v>
      </c>
      <c r="R81" s="57" t="e">
        <f>Q81/3</f>
        <v>#REF!</v>
      </c>
      <c r="S81" s="395"/>
      <c r="T81" s="381"/>
    </row>
    <row r="82" spans="1:20" s="45" customFormat="1" ht="30" customHeight="1" thickBot="1" x14ac:dyDescent="0.25">
      <c r="A82" s="373"/>
      <c r="B82" s="373"/>
      <c r="C82" s="364"/>
      <c r="D82" s="373"/>
      <c r="E82" s="370"/>
      <c r="F82" s="367"/>
      <c r="G82" s="47" t="e">
        <f>Identificación!#REF!</f>
        <v>#REF!</v>
      </c>
      <c r="H82" s="46" t="e">
        <f>Identificación!#REF!</f>
        <v>#REF!</v>
      </c>
      <c r="I82" s="46" t="e">
        <f>Identificación!#REF!</f>
        <v>#REF!</v>
      </c>
      <c r="J82" s="48" t="e">
        <f>Identificación!#REF!</f>
        <v>#REF!</v>
      </c>
      <c r="K82" s="94"/>
      <c r="L82" s="42"/>
      <c r="M82" s="42"/>
      <c r="N82" s="42"/>
      <c r="O82" s="120"/>
      <c r="P82" s="119"/>
      <c r="Q82" s="75"/>
      <c r="R82" s="57"/>
      <c r="S82" s="395"/>
      <c r="T82" s="381"/>
    </row>
    <row r="83" spans="1:20" s="45" customFormat="1" ht="30" customHeight="1" thickBot="1" x14ac:dyDescent="0.25">
      <c r="A83" s="374"/>
      <c r="B83" s="374"/>
      <c r="C83" s="365"/>
      <c r="D83" s="374"/>
      <c r="E83" s="371"/>
      <c r="F83" s="368"/>
      <c r="G83" s="47" t="e">
        <f>Identificación!#REF!</f>
        <v>#REF!</v>
      </c>
      <c r="H83" s="46" t="e">
        <f>Identificación!#REF!</f>
        <v>#REF!</v>
      </c>
      <c r="I83" s="46" t="e">
        <f>Identificación!#REF!</f>
        <v>#REF!</v>
      </c>
      <c r="J83" s="48" t="e">
        <f>Identificación!#REF!</f>
        <v>#REF!</v>
      </c>
      <c r="K83" s="94"/>
      <c r="L83" s="42"/>
      <c r="M83" s="42"/>
      <c r="N83" s="42"/>
      <c r="O83" s="120"/>
      <c r="P83" s="119"/>
      <c r="Q83" s="75"/>
      <c r="R83" s="57"/>
      <c r="S83" s="395"/>
      <c r="T83" s="381"/>
    </row>
    <row r="84" spans="1:20" s="45" customFormat="1" ht="30" customHeight="1" thickBot="1" x14ac:dyDescent="0.25">
      <c r="A84" s="372">
        <v>26</v>
      </c>
      <c r="B84" s="372" t="e">
        <f>Identificación!#REF!</f>
        <v>#REF!</v>
      </c>
      <c r="C84" s="363" t="e">
        <f>Identificación!#REF!</f>
        <v>#REF!</v>
      </c>
      <c r="D84" s="372" t="e">
        <f>Identificación!#REF!</f>
        <v>#REF!</v>
      </c>
      <c r="E84" s="369" t="e">
        <f>Identificación!#REF!</f>
        <v>#REF!</v>
      </c>
      <c r="F84" s="366" t="e">
        <f>Identificación!#REF!</f>
        <v>#REF!</v>
      </c>
      <c r="G84" s="47" t="e">
        <f>Identificación!#REF!</f>
        <v>#REF!</v>
      </c>
      <c r="H84" s="46" t="e">
        <f>Identificación!#REF!</f>
        <v>#REF!</v>
      </c>
      <c r="I84" s="46" t="e">
        <f>Identificación!#REF!</f>
        <v>#REF!</v>
      </c>
      <c r="J84" s="48" t="e">
        <f>Identificación!#REF!</f>
        <v>#REF!</v>
      </c>
      <c r="K84" s="94"/>
      <c r="L84" s="42"/>
      <c r="M84" s="42"/>
      <c r="N84" s="42"/>
      <c r="O84" s="384"/>
      <c r="P84" s="385"/>
      <c r="Q84" s="75" t="e">
        <f>K84/H84</f>
        <v>#REF!</v>
      </c>
      <c r="R84" s="57" t="e">
        <f>Q84/3</f>
        <v>#REF!</v>
      </c>
      <c r="S84" s="395"/>
      <c r="T84" s="382"/>
    </row>
    <row r="85" spans="1:20" s="45" customFormat="1" ht="30" customHeight="1" thickBot="1" x14ac:dyDescent="0.25">
      <c r="A85" s="373"/>
      <c r="B85" s="373"/>
      <c r="C85" s="364"/>
      <c r="D85" s="373"/>
      <c r="E85" s="370"/>
      <c r="F85" s="367"/>
      <c r="G85" s="47" t="e">
        <f>Identificación!#REF!</f>
        <v>#REF!</v>
      </c>
      <c r="H85" s="46" t="e">
        <f>Identificación!#REF!</f>
        <v>#REF!</v>
      </c>
      <c r="I85" s="46" t="e">
        <f>Identificación!#REF!</f>
        <v>#REF!</v>
      </c>
      <c r="J85" s="48" t="e">
        <f>Identificación!#REF!</f>
        <v>#REF!</v>
      </c>
      <c r="K85" s="94"/>
      <c r="L85" s="42"/>
      <c r="M85" s="42"/>
      <c r="N85" s="42"/>
      <c r="O85" s="120"/>
      <c r="P85" s="119"/>
      <c r="Q85" s="75"/>
      <c r="R85" s="57"/>
      <c r="S85" s="117"/>
      <c r="T85" s="118"/>
    </row>
    <row r="86" spans="1:20" s="45" customFormat="1" ht="30" customHeight="1" thickBot="1" x14ac:dyDescent="0.25">
      <c r="A86" s="374"/>
      <c r="B86" s="374"/>
      <c r="C86" s="365"/>
      <c r="D86" s="374"/>
      <c r="E86" s="371"/>
      <c r="F86" s="368"/>
      <c r="G86" s="47" t="e">
        <f>Identificación!#REF!</f>
        <v>#REF!</v>
      </c>
      <c r="H86" s="46" t="e">
        <f>Identificación!#REF!</f>
        <v>#REF!</v>
      </c>
      <c r="I86" s="46" t="e">
        <f>Identificación!#REF!</f>
        <v>#REF!</v>
      </c>
      <c r="J86" s="48" t="e">
        <f>Identificación!#REF!</f>
        <v>#REF!</v>
      </c>
      <c r="K86" s="94"/>
      <c r="L86" s="42"/>
      <c r="M86" s="42"/>
      <c r="N86" s="42"/>
      <c r="O86" s="120"/>
      <c r="P86" s="119"/>
      <c r="Q86" s="75"/>
      <c r="R86" s="57"/>
      <c r="S86" s="117"/>
      <c r="T86" s="118"/>
    </row>
    <row r="87" spans="1:20" s="45" customFormat="1" ht="30" customHeight="1" thickBot="1" x14ac:dyDescent="0.25">
      <c r="A87" s="372">
        <v>27</v>
      </c>
      <c r="B87" s="372" t="e">
        <f>Identificación!#REF!</f>
        <v>#REF!</v>
      </c>
      <c r="C87" s="363" t="e">
        <f>Identificación!#REF!</f>
        <v>#REF!</v>
      </c>
      <c r="D87" s="372" t="e">
        <f>Identificación!#REF!</f>
        <v>#REF!</v>
      </c>
      <c r="E87" s="369" t="e">
        <f>Identificación!#REF!</f>
        <v>#REF!</v>
      </c>
      <c r="F87" s="366" t="e">
        <f>Identificación!#REF!</f>
        <v>#REF!</v>
      </c>
      <c r="G87" s="47" t="e">
        <f>Identificación!#REF!</f>
        <v>#REF!</v>
      </c>
      <c r="H87" s="46" t="e">
        <f>Identificación!#REF!</f>
        <v>#REF!</v>
      </c>
      <c r="I87" s="46" t="e">
        <f>Identificación!#REF!</f>
        <v>#REF!</v>
      </c>
      <c r="J87" s="48" t="e">
        <f>Identificación!#REF!</f>
        <v>#REF!</v>
      </c>
      <c r="K87" s="94"/>
      <c r="L87" s="42"/>
      <c r="M87" s="42"/>
      <c r="N87" s="42"/>
      <c r="O87" s="384"/>
      <c r="P87" s="385"/>
      <c r="Q87" s="75" t="e">
        <f>K87/H87</f>
        <v>#REF!</v>
      </c>
      <c r="R87" s="57" t="e">
        <f>Q87/2</f>
        <v>#REF!</v>
      </c>
      <c r="S87" s="395" t="e">
        <f>(R87+R90)/$T$10</f>
        <v>#REF!</v>
      </c>
      <c r="T87" s="380" t="e">
        <f>IF(S87=$U$10, "CUMPLIDO", "PENDIENTE")</f>
        <v>#REF!</v>
      </c>
    </row>
    <row r="88" spans="1:20" s="45" customFormat="1" ht="30" customHeight="1" thickBot="1" x14ac:dyDescent="0.25">
      <c r="A88" s="373"/>
      <c r="B88" s="373"/>
      <c r="C88" s="364"/>
      <c r="D88" s="373"/>
      <c r="E88" s="370"/>
      <c r="F88" s="367"/>
      <c r="G88" s="47" t="e">
        <f>Identificación!#REF!</f>
        <v>#REF!</v>
      </c>
      <c r="H88" s="46" t="e">
        <f>Identificación!#REF!</f>
        <v>#REF!</v>
      </c>
      <c r="I88" s="46" t="e">
        <f>Identificación!#REF!</f>
        <v>#REF!</v>
      </c>
      <c r="J88" s="48" t="e">
        <f>Identificación!#REF!</f>
        <v>#REF!</v>
      </c>
      <c r="K88" s="94"/>
      <c r="L88" s="42"/>
      <c r="M88" s="42"/>
      <c r="N88" s="42"/>
      <c r="O88" s="120"/>
      <c r="P88" s="119"/>
      <c r="Q88" s="75"/>
      <c r="R88" s="57"/>
      <c r="S88" s="395"/>
      <c r="T88" s="381"/>
    </row>
    <row r="89" spans="1:20" s="45" customFormat="1" ht="30" customHeight="1" thickBot="1" x14ac:dyDescent="0.25">
      <c r="A89" s="374"/>
      <c r="B89" s="374"/>
      <c r="C89" s="365"/>
      <c r="D89" s="374"/>
      <c r="E89" s="371"/>
      <c r="F89" s="368"/>
      <c r="G89" s="47" t="e">
        <f>Identificación!#REF!</f>
        <v>#REF!</v>
      </c>
      <c r="H89" s="46" t="e">
        <f>Identificación!#REF!</f>
        <v>#REF!</v>
      </c>
      <c r="I89" s="46" t="e">
        <f>Identificación!#REF!</f>
        <v>#REF!</v>
      </c>
      <c r="J89" s="48" t="e">
        <f>Identificación!#REF!</f>
        <v>#REF!</v>
      </c>
      <c r="K89" s="94"/>
      <c r="L89" s="42"/>
      <c r="M89" s="42"/>
      <c r="N89" s="42"/>
      <c r="O89" s="120"/>
      <c r="P89" s="119"/>
      <c r="Q89" s="75"/>
      <c r="R89" s="57"/>
      <c r="S89" s="395"/>
      <c r="T89" s="381"/>
    </row>
    <row r="90" spans="1:20" s="45" customFormat="1" ht="77.25" customHeight="1" thickBot="1" x14ac:dyDescent="0.25">
      <c r="A90" s="372">
        <v>28</v>
      </c>
      <c r="B90" s="372" t="e">
        <f>Identificación!#REF!</f>
        <v>#REF!</v>
      </c>
      <c r="C90" s="363" t="e">
        <f>Identificación!#REF!</f>
        <v>#REF!</v>
      </c>
      <c r="D90" s="372" t="e">
        <f>Identificación!#REF!</f>
        <v>#REF!</v>
      </c>
      <c r="E90" s="369" t="e">
        <f>Identificación!#REF!</f>
        <v>#REF!</v>
      </c>
      <c r="F90" s="366" t="e">
        <f>Identificación!#REF!</f>
        <v>#REF!</v>
      </c>
      <c r="G90" s="47" t="e">
        <f>Identificación!#REF!</f>
        <v>#REF!</v>
      </c>
      <c r="H90" s="46" t="e">
        <f>Identificación!#REF!</f>
        <v>#REF!</v>
      </c>
      <c r="I90" s="46" t="e">
        <f>Identificación!#REF!</f>
        <v>#REF!</v>
      </c>
      <c r="J90" s="48" t="e">
        <f>Identificación!#REF!</f>
        <v>#REF!</v>
      </c>
      <c r="K90" s="94"/>
      <c r="L90" s="42"/>
      <c r="M90" s="42"/>
      <c r="N90" s="42"/>
      <c r="O90" s="384"/>
      <c r="P90" s="385"/>
      <c r="Q90" s="75" t="e">
        <f>K90/H90</f>
        <v>#REF!</v>
      </c>
      <c r="R90" s="57" t="e">
        <f>Q90/2</f>
        <v>#REF!</v>
      </c>
      <c r="S90" s="395"/>
      <c r="T90" s="382"/>
    </row>
    <row r="91" spans="1:20" s="45" customFormat="1" ht="63" customHeight="1" thickBot="1" x14ac:dyDescent="0.25">
      <c r="A91" s="373"/>
      <c r="B91" s="373"/>
      <c r="C91" s="364"/>
      <c r="D91" s="373"/>
      <c r="E91" s="370"/>
      <c r="F91" s="367"/>
      <c r="G91" s="47" t="e">
        <f>Identificación!#REF!</f>
        <v>#REF!</v>
      </c>
      <c r="H91" s="46" t="e">
        <f>Identificación!#REF!</f>
        <v>#REF!</v>
      </c>
      <c r="I91" s="46" t="e">
        <f>Identificación!#REF!</f>
        <v>#REF!</v>
      </c>
      <c r="J91" s="48" t="e">
        <f>Identificación!#REF!</f>
        <v>#REF!</v>
      </c>
      <c r="K91" s="94"/>
      <c r="L91" s="42"/>
      <c r="M91" s="42"/>
      <c r="N91" s="42"/>
      <c r="O91" s="384"/>
      <c r="P91" s="385"/>
      <c r="Q91" s="75" t="e">
        <f>K91/H91</f>
        <v>#REF!</v>
      </c>
      <c r="R91" s="57" t="e">
        <f>Q91/2</f>
        <v>#REF!</v>
      </c>
      <c r="S91" s="395" t="e">
        <f>(R91+R92)/$T$10</f>
        <v>#REF!</v>
      </c>
      <c r="T91" s="380" t="e">
        <f>IF(S91=$U$10, "CUMPLIDO", "PENDIENTE")</f>
        <v>#REF!</v>
      </c>
    </row>
    <row r="92" spans="1:20" s="45" customFormat="1" ht="69.75" customHeight="1" x14ac:dyDescent="0.2">
      <c r="A92" s="373"/>
      <c r="B92" s="373"/>
      <c r="C92" s="364"/>
      <c r="D92" s="373"/>
      <c r="E92" s="370"/>
      <c r="F92" s="383"/>
      <c r="G92" s="153" t="e">
        <f>Identificación!#REF!</f>
        <v>#REF!</v>
      </c>
      <c r="H92" s="152" t="e">
        <f>Identificación!#REF!</f>
        <v>#REF!</v>
      </c>
      <c r="I92" s="152" t="e">
        <f>Identificación!#REF!</f>
        <v>#REF!</v>
      </c>
      <c r="J92" s="154" t="e">
        <f>Identificación!#REF!</f>
        <v>#REF!</v>
      </c>
      <c r="K92" s="159"/>
      <c r="L92" s="160"/>
      <c r="M92" s="160"/>
      <c r="N92" s="160"/>
      <c r="O92" s="386"/>
      <c r="P92" s="387"/>
      <c r="Q92" s="75" t="e">
        <f>K92/H92</f>
        <v>#REF!</v>
      </c>
      <c r="R92" s="57" t="e">
        <f>Q92/2</f>
        <v>#REF!</v>
      </c>
      <c r="S92" s="395"/>
      <c r="T92" s="382"/>
    </row>
    <row r="93" spans="1:20" s="45" customFormat="1" ht="69.75" customHeight="1" x14ac:dyDescent="0.2">
      <c r="A93" s="52"/>
      <c r="B93" s="52"/>
      <c r="C93" s="142"/>
      <c r="D93" s="52"/>
      <c r="E93" s="143"/>
      <c r="F93" s="52"/>
      <c r="G93" s="53"/>
      <c r="H93" s="52"/>
      <c r="I93" s="52"/>
      <c r="J93" s="54"/>
      <c r="K93" s="126"/>
      <c r="L93" s="55"/>
      <c r="M93" s="55"/>
      <c r="N93" s="55"/>
      <c r="O93" s="141"/>
      <c r="P93" s="161"/>
      <c r="Q93" s="155"/>
      <c r="R93" s="156"/>
      <c r="S93" s="157"/>
      <c r="T93" s="158"/>
    </row>
    <row r="94" spans="1:20" s="45" customFormat="1" ht="69.75" customHeight="1" x14ac:dyDescent="0.2">
      <c r="A94" s="52"/>
      <c r="B94" s="52"/>
      <c r="C94" s="142"/>
      <c r="D94" s="52"/>
      <c r="E94" s="143"/>
      <c r="F94" s="52"/>
      <c r="G94" s="53"/>
      <c r="H94" s="52"/>
      <c r="I94" s="52"/>
      <c r="J94" s="54"/>
      <c r="K94" s="126"/>
      <c r="L94" s="55"/>
      <c r="M94" s="55"/>
      <c r="N94" s="55"/>
      <c r="O94" s="141"/>
      <c r="P94" s="161"/>
      <c r="Q94" s="155"/>
      <c r="R94" s="156"/>
      <c r="S94" s="157"/>
      <c r="T94" s="158"/>
    </row>
    <row r="95" spans="1:20" s="45" customFormat="1" ht="69.75" customHeight="1" x14ac:dyDescent="0.2">
      <c r="A95" s="52"/>
      <c r="B95" s="52"/>
      <c r="C95" s="142"/>
      <c r="D95" s="52"/>
      <c r="E95" s="143"/>
      <c r="F95" s="52"/>
      <c r="G95" s="53"/>
      <c r="H95" s="52"/>
      <c r="I95" s="52"/>
      <c r="J95" s="54"/>
      <c r="K95" s="126"/>
      <c r="L95" s="55"/>
      <c r="M95" s="55"/>
      <c r="N95" s="55"/>
      <c r="O95" s="141"/>
      <c r="P95" s="161"/>
      <c r="Q95" s="155"/>
      <c r="R95" s="156"/>
      <c r="S95" s="157"/>
      <c r="T95" s="158"/>
    </row>
    <row r="96" spans="1:20" s="45" customFormat="1" ht="69.75" customHeight="1" x14ac:dyDescent="0.2">
      <c r="A96" s="52"/>
      <c r="B96" s="52"/>
      <c r="C96" s="142"/>
      <c r="D96" s="52"/>
      <c r="E96" s="143"/>
      <c r="F96" s="52"/>
      <c r="G96" s="53"/>
      <c r="H96" s="52"/>
      <c r="I96" s="52"/>
      <c r="J96" s="54"/>
      <c r="K96" s="126"/>
      <c r="L96" s="55"/>
      <c r="M96" s="55"/>
      <c r="N96" s="55"/>
      <c r="O96" s="141"/>
      <c r="P96" s="161"/>
      <c r="Q96" s="155"/>
      <c r="R96" s="156"/>
      <c r="S96" s="157"/>
      <c r="T96" s="158"/>
    </row>
    <row r="97" spans="1:20" s="45" customFormat="1" ht="69.75" customHeight="1" x14ac:dyDescent="0.2">
      <c r="A97" s="52"/>
      <c r="B97" s="52"/>
      <c r="C97" s="142"/>
      <c r="D97" s="52"/>
      <c r="E97" s="143"/>
      <c r="F97" s="52"/>
      <c r="G97" s="53"/>
      <c r="H97" s="52"/>
      <c r="I97" s="52"/>
      <c r="J97" s="54"/>
      <c r="K97" s="126"/>
      <c r="L97" s="55"/>
      <c r="M97" s="55"/>
      <c r="N97" s="55"/>
      <c r="O97" s="141"/>
      <c r="P97" s="161"/>
      <c r="Q97" s="155"/>
      <c r="R97" s="156"/>
      <c r="S97" s="157"/>
      <c r="T97" s="158"/>
    </row>
    <row r="98" spans="1:20" s="45" customFormat="1" ht="69.75" customHeight="1" x14ac:dyDescent="0.2">
      <c r="A98" s="52"/>
      <c r="B98" s="52"/>
      <c r="C98" s="142"/>
      <c r="D98" s="52"/>
      <c r="E98" s="143"/>
      <c r="F98" s="52"/>
      <c r="G98" s="53"/>
      <c r="H98" s="52"/>
      <c r="I98" s="52"/>
      <c r="J98" s="54"/>
      <c r="K98" s="126"/>
      <c r="L98" s="55"/>
      <c r="M98" s="55"/>
      <c r="N98" s="55"/>
      <c r="O98" s="141"/>
      <c r="P98" s="161"/>
      <c r="Q98" s="155"/>
      <c r="R98" s="156"/>
      <c r="S98" s="157"/>
      <c r="T98" s="158"/>
    </row>
    <row r="99" spans="1:20" s="45" customFormat="1" ht="69.75" customHeight="1" x14ac:dyDescent="0.2">
      <c r="A99" s="52"/>
      <c r="B99" s="52"/>
      <c r="C99" s="142"/>
      <c r="D99" s="52"/>
      <c r="E99" s="143"/>
      <c r="F99" s="52"/>
      <c r="G99" s="53"/>
      <c r="H99" s="52"/>
      <c r="I99" s="52"/>
      <c r="J99" s="54"/>
      <c r="K99" s="126"/>
      <c r="L99" s="55"/>
      <c r="M99" s="55"/>
      <c r="N99" s="55"/>
      <c r="O99" s="141"/>
      <c r="P99" s="161"/>
      <c r="Q99" s="155"/>
      <c r="R99" s="156"/>
      <c r="S99" s="157"/>
      <c r="T99" s="158"/>
    </row>
    <row r="100" spans="1:20" s="45" customFormat="1" ht="69.75" customHeight="1" x14ac:dyDescent="0.2">
      <c r="A100" s="52"/>
      <c r="B100" s="52"/>
      <c r="C100" s="142"/>
      <c r="D100" s="52"/>
      <c r="E100" s="143"/>
      <c r="F100" s="52"/>
      <c r="G100" s="53"/>
      <c r="H100" s="52"/>
      <c r="I100" s="52"/>
      <c r="J100" s="54"/>
      <c r="K100" s="126"/>
      <c r="L100" s="55"/>
      <c r="M100" s="55"/>
      <c r="N100" s="55"/>
      <c r="O100" s="141"/>
      <c r="P100" s="161"/>
      <c r="Q100" s="155"/>
      <c r="R100" s="156"/>
      <c r="S100" s="157"/>
      <c r="T100" s="158"/>
    </row>
    <row r="101" spans="1:20" s="45" customFormat="1" ht="69.75" customHeight="1" x14ac:dyDescent="0.2">
      <c r="A101" s="52"/>
      <c r="B101" s="52"/>
      <c r="C101" s="142"/>
      <c r="D101" s="52"/>
      <c r="E101" s="143"/>
      <c r="F101" s="52"/>
      <c r="G101" s="53"/>
      <c r="H101" s="52"/>
      <c r="I101" s="52"/>
      <c r="J101" s="54"/>
      <c r="K101" s="126"/>
      <c r="L101" s="55"/>
      <c r="M101" s="55"/>
      <c r="N101" s="55"/>
      <c r="O101" s="141"/>
      <c r="P101" s="161"/>
      <c r="Q101" s="155"/>
      <c r="R101" s="156"/>
      <c r="S101" s="157"/>
      <c r="T101" s="158"/>
    </row>
    <row r="102" spans="1:20" ht="21.75" customHeight="1" x14ac:dyDescent="0.2">
      <c r="O102" s="77"/>
      <c r="P102" s="78"/>
      <c r="Q102" s="68" t="e">
        <f>AVERAGE(Q15:Q92)</f>
        <v>#REF!</v>
      </c>
      <c r="R102" s="69" t="e">
        <f>SUM(R15:R92)</f>
        <v>#REF!</v>
      </c>
      <c r="S102" s="69" t="e">
        <f>SUM(S15:S92)</f>
        <v>#REF!</v>
      </c>
      <c r="T102" s="69">
        <f>COUNTIF(T15:T92, "CUMPLIDO")</f>
        <v>0</v>
      </c>
    </row>
    <row r="103" spans="1:20" x14ac:dyDescent="0.2">
      <c r="K103" s="66"/>
      <c r="P103" s="67"/>
      <c r="Q103" s="70"/>
      <c r="R103" s="6"/>
      <c r="S103" s="69"/>
    </row>
    <row r="104" spans="1:20" ht="13.5" thickBot="1" x14ac:dyDescent="0.25">
      <c r="G104" s="88" t="s">
        <v>48</v>
      </c>
      <c r="H104" s="88">
        <v>38</v>
      </c>
      <c r="I104" s="88"/>
      <c r="J104" s="102">
        <f>+J105+J106</f>
        <v>1</v>
      </c>
      <c r="P104" s="67"/>
      <c r="Q104" s="70"/>
      <c r="R104" s="6"/>
      <c r="S104" s="69"/>
    </row>
    <row r="105" spans="1:20" ht="16.5" x14ac:dyDescent="0.2">
      <c r="A105" s="98" t="s">
        <v>13</v>
      </c>
      <c r="B105" s="99"/>
      <c r="C105" s="6"/>
      <c r="G105" s="92" t="s">
        <v>56</v>
      </c>
      <c r="H105" s="91">
        <f>+L11</f>
        <v>0</v>
      </c>
      <c r="I105" s="91"/>
      <c r="J105" s="93">
        <f>+H105/H104</f>
        <v>0</v>
      </c>
      <c r="P105" s="67"/>
      <c r="Q105" s="70"/>
      <c r="R105" s="6"/>
      <c r="S105" s="69"/>
    </row>
    <row r="106" spans="1:20" ht="16.5" x14ac:dyDescent="0.2">
      <c r="A106" s="80"/>
      <c r="B106" s="100" t="s">
        <v>22</v>
      </c>
      <c r="C106" s="100"/>
      <c r="G106" s="92" t="s">
        <v>57</v>
      </c>
      <c r="H106" s="91">
        <f>+H104-H105</f>
        <v>38</v>
      </c>
      <c r="I106" s="91"/>
      <c r="J106" s="93">
        <f>+H106/H104</f>
        <v>1</v>
      </c>
      <c r="P106" s="67"/>
    </row>
    <row r="107" spans="1:20" x14ac:dyDescent="0.2">
      <c r="B107" s="65"/>
      <c r="C107" s="6"/>
      <c r="K107" s="66"/>
      <c r="P107" s="67"/>
    </row>
    <row r="108" spans="1:20" x14ac:dyDescent="0.2">
      <c r="A108" s="95"/>
      <c r="B108" s="375" t="s">
        <v>59</v>
      </c>
      <c r="C108" s="376"/>
      <c r="K108" s="66"/>
      <c r="P108" s="67"/>
    </row>
    <row r="109" spans="1:20" x14ac:dyDescent="0.2">
      <c r="A109" s="103"/>
      <c r="B109" s="375" t="s">
        <v>60</v>
      </c>
      <c r="C109" s="376"/>
      <c r="K109" s="66"/>
      <c r="P109" s="67"/>
    </row>
    <row r="110" spans="1:20" x14ac:dyDescent="0.2">
      <c r="A110" s="97"/>
      <c r="B110" s="375" t="s">
        <v>62</v>
      </c>
      <c r="C110" s="376"/>
      <c r="K110" s="66"/>
      <c r="P110" s="67"/>
    </row>
    <row r="111" spans="1:20" x14ac:dyDescent="0.2">
      <c r="A111" s="104"/>
      <c r="B111" s="375" t="s">
        <v>61</v>
      </c>
      <c r="C111" s="376"/>
      <c r="K111" s="66"/>
      <c r="P111" s="67"/>
    </row>
    <row r="112" spans="1:20" x14ac:dyDescent="0.2">
      <c r="A112" s="96"/>
      <c r="B112" s="375" t="s">
        <v>63</v>
      </c>
      <c r="C112" s="376"/>
      <c r="K112" s="66"/>
      <c r="P112" s="67"/>
    </row>
    <row r="113" spans="11:16" x14ac:dyDescent="0.2">
      <c r="K113" s="66"/>
      <c r="P113" s="67"/>
    </row>
    <row r="114" spans="11:16" x14ac:dyDescent="0.2">
      <c r="K114" s="66"/>
      <c r="P114" s="67"/>
    </row>
    <row r="115" spans="11:16" x14ac:dyDescent="0.2">
      <c r="K115" s="66"/>
      <c r="P115" s="67"/>
    </row>
    <row r="116" spans="11:16" x14ac:dyDescent="0.2">
      <c r="K116" s="66"/>
      <c r="P116" s="67"/>
    </row>
    <row r="117" spans="11:16" x14ac:dyDescent="0.2">
      <c r="K117" s="66"/>
      <c r="P117" s="67"/>
    </row>
    <row r="118" spans="11:16" x14ac:dyDescent="0.2">
      <c r="K118" s="66"/>
      <c r="P118" s="67"/>
    </row>
    <row r="119" spans="11:16" x14ac:dyDescent="0.2">
      <c r="K119" s="66"/>
      <c r="P119" s="67"/>
    </row>
    <row r="120" spans="11:16" x14ac:dyDescent="0.2">
      <c r="P120" s="67"/>
    </row>
    <row r="121" spans="11:16" x14ac:dyDescent="0.2">
      <c r="P121" s="67"/>
    </row>
    <row r="122" spans="11:16" x14ac:dyDescent="0.2">
      <c r="P122" s="67"/>
    </row>
    <row r="123" spans="11:16" x14ac:dyDescent="0.2">
      <c r="P123" s="67"/>
    </row>
    <row r="124" spans="11:16" x14ac:dyDescent="0.2">
      <c r="P124" s="67"/>
    </row>
    <row r="125" spans="11:16" x14ac:dyDescent="0.2">
      <c r="P125" s="67"/>
    </row>
    <row r="126" spans="11:16" x14ac:dyDescent="0.2">
      <c r="P126" s="67"/>
    </row>
    <row r="127" spans="11:16" x14ac:dyDescent="0.2">
      <c r="P127" s="67"/>
    </row>
    <row r="128" spans="11:16" x14ac:dyDescent="0.2">
      <c r="P128" s="67"/>
    </row>
    <row r="129" spans="16:16" x14ac:dyDescent="0.2">
      <c r="P129" s="67"/>
    </row>
    <row r="130" spans="16:16" x14ac:dyDescent="0.2">
      <c r="P130" s="67"/>
    </row>
    <row r="131" spans="16:16" x14ac:dyDescent="0.2">
      <c r="P131" s="67"/>
    </row>
    <row r="132" spans="16:16" x14ac:dyDescent="0.2">
      <c r="P132" s="67"/>
    </row>
    <row r="133" spans="16:16" x14ac:dyDescent="0.2">
      <c r="P133" s="67"/>
    </row>
    <row r="134" spans="16:16" x14ac:dyDescent="0.2">
      <c r="P134" s="67"/>
    </row>
    <row r="135" spans="16:16" x14ac:dyDescent="0.2">
      <c r="P135" s="67"/>
    </row>
    <row r="136" spans="16:16" x14ac:dyDescent="0.2">
      <c r="P136" s="67"/>
    </row>
    <row r="137" spans="16:16" x14ac:dyDescent="0.2">
      <c r="P137" s="67"/>
    </row>
    <row r="138" spans="16:16" x14ac:dyDescent="0.2">
      <c r="P138" s="67"/>
    </row>
    <row r="139" spans="16:16" x14ac:dyDescent="0.2">
      <c r="P139" s="67"/>
    </row>
    <row r="140" spans="16:16" x14ac:dyDescent="0.2">
      <c r="P140" s="67"/>
    </row>
    <row r="141" spans="16:16" x14ac:dyDescent="0.2">
      <c r="P141" s="67"/>
    </row>
    <row r="142" spans="16:16" x14ac:dyDescent="0.2">
      <c r="P142" s="67"/>
    </row>
    <row r="143" spans="16:16" x14ac:dyDescent="0.2">
      <c r="P143" s="67"/>
    </row>
    <row r="144" spans="16:16" x14ac:dyDescent="0.2">
      <c r="P144" s="67"/>
    </row>
    <row r="145" spans="16:16" x14ac:dyDescent="0.2">
      <c r="P145" s="67"/>
    </row>
    <row r="146" spans="16:16" x14ac:dyDescent="0.2">
      <c r="P146" s="67"/>
    </row>
    <row r="147" spans="16:16" x14ac:dyDescent="0.2">
      <c r="P147" s="67"/>
    </row>
    <row r="148" spans="16:16" x14ac:dyDescent="0.2">
      <c r="P148" s="67"/>
    </row>
    <row r="149" spans="16:16" x14ac:dyDescent="0.2">
      <c r="P149" s="67"/>
    </row>
    <row r="150" spans="16:16" x14ac:dyDescent="0.2">
      <c r="P150" s="67"/>
    </row>
    <row r="151" spans="16:16" x14ac:dyDescent="0.2">
      <c r="P151" s="67"/>
    </row>
    <row r="152" spans="16:16" x14ac:dyDescent="0.2">
      <c r="P152" s="67"/>
    </row>
    <row r="153" spans="16:16" x14ac:dyDescent="0.2">
      <c r="P153" s="67"/>
    </row>
    <row r="154" spans="16:16" x14ac:dyDescent="0.2">
      <c r="P154" s="67"/>
    </row>
    <row r="155" spans="16:16" x14ac:dyDescent="0.2">
      <c r="P155" s="67"/>
    </row>
    <row r="156" spans="16:16" x14ac:dyDescent="0.2">
      <c r="P156" s="67"/>
    </row>
    <row r="157" spans="16:16" x14ac:dyDescent="0.2">
      <c r="P157" s="67"/>
    </row>
    <row r="158" spans="16:16" x14ac:dyDescent="0.2">
      <c r="P158" s="67"/>
    </row>
    <row r="159" spans="16:16" x14ac:dyDescent="0.2">
      <c r="P159" s="67"/>
    </row>
    <row r="160" spans="16:16" x14ac:dyDescent="0.2">
      <c r="P160" s="67"/>
    </row>
    <row r="161" spans="16:16" x14ac:dyDescent="0.2">
      <c r="P161" s="67"/>
    </row>
    <row r="162" spans="16:16" x14ac:dyDescent="0.2">
      <c r="P162" s="67"/>
    </row>
    <row r="163" spans="16:16" x14ac:dyDescent="0.2">
      <c r="P163" s="67"/>
    </row>
    <row r="164" spans="16:16" x14ac:dyDescent="0.2">
      <c r="P164" s="67"/>
    </row>
    <row r="165" spans="16:16" x14ac:dyDescent="0.2">
      <c r="P165" s="67"/>
    </row>
    <row r="166" spans="16:16" x14ac:dyDescent="0.2">
      <c r="P166" s="67"/>
    </row>
    <row r="167" spans="16:16" x14ac:dyDescent="0.2">
      <c r="P167" s="67"/>
    </row>
    <row r="168" spans="16:16" x14ac:dyDescent="0.2">
      <c r="P168" s="67"/>
    </row>
    <row r="169" spans="16:16" x14ac:dyDescent="0.2">
      <c r="P169" s="67"/>
    </row>
    <row r="170" spans="16:16" x14ac:dyDescent="0.2">
      <c r="P170" s="67"/>
    </row>
    <row r="171" spans="16:16" x14ac:dyDescent="0.2">
      <c r="P171" s="67"/>
    </row>
    <row r="172" spans="16:16" x14ac:dyDescent="0.2">
      <c r="P172" s="67"/>
    </row>
    <row r="173" spans="16:16" x14ac:dyDescent="0.2">
      <c r="P173" s="67"/>
    </row>
    <row r="174" spans="16:16" x14ac:dyDescent="0.2">
      <c r="P174" s="67"/>
    </row>
    <row r="175" spans="16:16" x14ac:dyDescent="0.2">
      <c r="P175" s="67"/>
    </row>
    <row r="176" spans="16:16" x14ac:dyDescent="0.2">
      <c r="P176" s="67"/>
    </row>
    <row r="177" spans="16:16" x14ac:dyDescent="0.2">
      <c r="P177" s="67"/>
    </row>
    <row r="178" spans="16:16" x14ac:dyDescent="0.2">
      <c r="P178" s="67"/>
    </row>
    <row r="179" spans="16:16" x14ac:dyDescent="0.2">
      <c r="P179" s="67"/>
    </row>
    <row r="180" spans="16:16" x14ac:dyDescent="0.2">
      <c r="P180" s="67"/>
    </row>
    <row r="181" spans="16:16" x14ac:dyDescent="0.2">
      <c r="P181" s="67"/>
    </row>
    <row r="182" spans="16:16" x14ac:dyDescent="0.2">
      <c r="P182" s="67"/>
    </row>
    <row r="183" spans="16:16" x14ac:dyDescent="0.2">
      <c r="P183" s="67"/>
    </row>
    <row r="184" spans="16:16" x14ac:dyDescent="0.2">
      <c r="P184" s="67"/>
    </row>
    <row r="185" spans="16:16" x14ac:dyDescent="0.2">
      <c r="P185" s="67"/>
    </row>
    <row r="186" spans="16:16" x14ac:dyDescent="0.2">
      <c r="P186" s="67"/>
    </row>
    <row r="187" spans="16:16" x14ac:dyDescent="0.2">
      <c r="P187" s="67"/>
    </row>
    <row r="188" spans="16:16" x14ac:dyDescent="0.2">
      <c r="P188" s="67"/>
    </row>
    <row r="189" spans="16:16" x14ac:dyDescent="0.2">
      <c r="P189" s="67"/>
    </row>
    <row r="190" spans="16:16" x14ac:dyDescent="0.2">
      <c r="P190" s="67"/>
    </row>
    <row r="191" spans="16:16" x14ac:dyDescent="0.2">
      <c r="P191" s="67"/>
    </row>
    <row r="192" spans="16:16" x14ac:dyDescent="0.2">
      <c r="P192" s="67"/>
    </row>
    <row r="193" spans="16:16" x14ac:dyDescent="0.2">
      <c r="P193" s="67"/>
    </row>
    <row r="194" spans="16:16" x14ac:dyDescent="0.2">
      <c r="P194" s="67"/>
    </row>
    <row r="195" spans="16:16" x14ac:dyDescent="0.2">
      <c r="P195" s="67"/>
    </row>
    <row r="196" spans="16:16" x14ac:dyDescent="0.2">
      <c r="P196" s="67"/>
    </row>
    <row r="197" spans="16:16" x14ac:dyDescent="0.2">
      <c r="P197" s="67"/>
    </row>
    <row r="198" spans="16:16" x14ac:dyDescent="0.2">
      <c r="P198" s="67"/>
    </row>
    <row r="199" spans="16:16" x14ac:dyDescent="0.2">
      <c r="P199" s="67"/>
    </row>
    <row r="200" spans="16:16" x14ac:dyDescent="0.2">
      <c r="P200" s="67"/>
    </row>
    <row r="201" spans="16:16" x14ac:dyDescent="0.2">
      <c r="P201" s="67"/>
    </row>
    <row r="202" spans="16:16" x14ac:dyDescent="0.2">
      <c r="P202" s="67"/>
    </row>
    <row r="203" spans="16:16" x14ac:dyDescent="0.2">
      <c r="P203" s="67"/>
    </row>
    <row r="204" spans="16:16" x14ac:dyDescent="0.2">
      <c r="P204" s="67"/>
    </row>
    <row r="205" spans="16:16" x14ac:dyDescent="0.2">
      <c r="P205" s="67"/>
    </row>
    <row r="206" spans="16:16" x14ac:dyDescent="0.2">
      <c r="P206" s="67"/>
    </row>
    <row r="207" spans="16:16" x14ac:dyDescent="0.2">
      <c r="P207" s="67"/>
    </row>
    <row r="208" spans="16:16" x14ac:dyDescent="0.2">
      <c r="P208" s="67"/>
    </row>
    <row r="209" spans="16:16" x14ac:dyDescent="0.2">
      <c r="P209" s="67"/>
    </row>
    <row r="210" spans="16:16" x14ac:dyDescent="0.2">
      <c r="P210" s="67"/>
    </row>
    <row r="211" spans="16:16" x14ac:dyDescent="0.2">
      <c r="P211" s="67"/>
    </row>
    <row r="212" spans="16:16" x14ac:dyDescent="0.2">
      <c r="P212" s="67"/>
    </row>
    <row r="213" spans="16:16" x14ac:dyDescent="0.2">
      <c r="P213" s="67"/>
    </row>
    <row r="214" spans="16:16" x14ac:dyDescent="0.2">
      <c r="P214" s="67"/>
    </row>
    <row r="215" spans="16:16" x14ac:dyDescent="0.2">
      <c r="P215" s="67"/>
    </row>
    <row r="216" spans="16:16" x14ac:dyDescent="0.2">
      <c r="P216" s="67"/>
    </row>
    <row r="217" spans="16:16" x14ac:dyDescent="0.2">
      <c r="P217" s="67"/>
    </row>
    <row r="218" spans="16:16" x14ac:dyDescent="0.2">
      <c r="P218" s="67"/>
    </row>
    <row r="219" spans="16:16" x14ac:dyDescent="0.2">
      <c r="P219" s="67"/>
    </row>
    <row r="220" spans="16:16" x14ac:dyDescent="0.2">
      <c r="P220" s="67"/>
    </row>
    <row r="221" spans="16:16" x14ac:dyDescent="0.2">
      <c r="P221" s="67"/>
    </row>
    <row r="222" spans="16:16" x14ac:dyDescent="0.2">
      <c r="P222" s="67"/>
    </row>
    <row r="223" spans="16:16" x14ac:dyDescent="0.2">
      <c r="P223" s="67"/>
    </row>
    <row r="224" spans="16:16" x14ac:dyDescent="0.2">
      <c r="P224" s="67"/>
    </row>
    <row r="225" spans="16:16" x14ac:dyDescent="0.2">
      <c r="P225" s="67"/>
    </row>
  </sheetData>
  <autoFilter ref="A14:X102">
    <filterColumn colId="14" showButton="0"/>
  </autoFilter>
  <mergeCells count="238">
    <mergeCell ref="D1:K1"/>
    <mergeCell ref="D3:K3"/>
    <mergeCell ref="G6:N6"/>
    <mergeCell ref="A8:C8"/>
    <mergeCell ref="G7:N7"/>
    <mergeCell ref="D8:F8"/>
    <mergeCell ref="A6:F7"/>
    <mergeCell ref="L10:M10"/>
    <mergeCell ref="G10:K10"/>
    <mergeCell ref="D10:F10"/>
    <mergeCell ref="G9:K9"/>
    <mergeCell ref="A9:C9"/>
    <mergeCell ref="D9:F9"/>
    <mergeCell ref="A10:C10"/>
    <mergeCell ref="O18:P18"/>
    <mergeCell ref="A11:C11"/>
    <mergeCell ref="O19:P19"/>
    <mergeCell ref="O20:P20"/>
    <mergeCell ref="O23:P23"/>
    <mergeCell ref="A12:P12"/>
    <mergeCell ref="F23:F25"/>
    <mergeCell ref="A20:A22"/>
    <mergeCell ref="D20:D22"/>
    <mergeCell ref="L13:N13"/>
    <mergeCell ref="O15:P15"/>
    <mergeCell ref="D11:F11"/>
    <mergeCell ref="G11:K11"/>
    <mergeCell ref="B35:B37"/>
    <mergeCell ref="A29:A31"/>
    <mergeCell ref="F29:F31"/>
    <mergeCell ref="F41:F43"/>
    <mergeCell ref="B38:B40"/>
    <mergeCell ref="A38:A40"/>
    <mergeCell ref="O35:P35"/>
    <mergeCell ref="O38:P38"/>
    <mergeCell ref="F44:F46"/>
    <mergeCell ref="E44:E46"/>
    <mergeCell ref="A41:A43"/>
    <mergeCell ref="B41:B43"/>
    <mergeCell ref="C41:C43"/>
    <mergeCell ref="D41:D43"/>
    <mergeCell ref="D38:D40"/>
    <mergeCell ref="C38:C40"/>
    <mergeCell ref="D29:D31"/>
    <mergeCell ref="E29:E31"/>
    <mergeCell ref="E41:E43"/>
    <mergeCell ref="A32:A34"/>
    <mergeCell ref="O41:P41"/>
    <mergeCell ref="A35:A37"/>
    <mergeCell ref="C35:C37"/>
    <mergeCell ref="D35:D37"/>
    <mergeCell ref="O81:P81"/>
    <mergeCell ref="O57:P57"/>
    <mergeCell ref="O54:P54"/>
    <mergeCell ref="B44:B46"/>
    <mergeCell ref="A44:A46"/>
    <mergeCell ref="A47:A49"/>
    <mergeCell ref="D44:D46"/>
    <mergeCell ref="E47:E49"/>
    <mergeCell ref="O47:P47"/>
    <mergeCell ref="O44:P44"/>
    <mergeCell ref="O78:P78"/>
    <mergeCell ref="O60:P60"/>
    <mergeCell ref="C44:C46"/>
    <mergeCell ref="O69:P69"/>
    <mergeCell ref="O50:P50"/>
    <mergeCell ref="A51:A53"/>
    <mergeCell ref="F54:F56"/>
    <mergeCell ref="E54:E56"/>
    <mergeCell ref="D54:D56"/>
    <mergeCell ref="C54:C56"/>
    <mergeCell ref="B54:B56"/>
    <mergeCell ref="A54:A56"/>
    <mergeCell ref="A72:A74"/>
    <mergeCell ref="A75:A77"/>
    <mergeCell ref="E35:E37"/>
    <mergeCell ref="F35:F37"/>
    <mergeCell ref="F38:F40"/>
    <mergeCell ref="E38:E40"/>
    <mergeCell ref="O29:P29"/>
    <mergeCell ref="O32:P32"/>
    <mergeCell ref="F20:F22"/>
    <mergeCell ref="A23:A25"/>
    <mergeCell ref="B23:B25"/>
    <mergeCell ref="C23:C25"/>
    <mergeCell ref="D23:D25"/>
    <mergeCell ref="E23:E25"/>
    <mergeCell ref="A26:A28"/>
    <mergeCell ref="B26:B28"/>
    <mergeCell ref="C26:C28"/>
    <mergeCell ref="D26:D28"/>
    <mergeCell ref="E26:E28"/>
    <mergeCell ref="F26:F28"/>
    <mergeCell ref="B32:B34"/>
    <mergeCell ref="C32:C34"/>
    <mergeCell ref="D32:D34"/>
    <mergeCell ref="E32:E34"/>
    <mergeCell ref="F32:F34"/>
    <mergeCell ref="B29:B31"/>
    <mergeCell ref="C29:C31"/>
    <mergeCell ref="A15:A17"/>
    <mergeCell ref="B15:B17"/>
    <mergeCell ref="C15:C17"/>
    <mergeCell ref="D15:D17"/>
    <mergeCell ref="E15:E17"/>
    <mergeCell ref="G13:K13"/>
    <mergeCell ref="F13:F14"/>
    <mergeCell ref="F15:F17"/>
    <mergeCell ref="D13:D14"/>
    <mergeCell ref="E13:E14"/>
    <mergeCell ref="O6:P6"/>
    <mergeCell ref="O7:P7"/>
    <mergeCell ref="N8:O8"/>
    <mergeCell ref="N10:O10"/>
    <mergeCell ref="O13:P14"/>
    <mergeCell ref="N9:O9"/>
    <mergeCell ref="E57:E59"/>
    <mergeCell ref="D57:D59"/>
    <mergeCell ref="T66:T72"/>
    <mergeCell ref="L8:M8"/>
    <mergeCell ref="N11:O11"/>
    <mergeCell ref="G8:K8"/>
    <mergeCell ref="T60:T63"/>
    <mergeCell ref="O21:P21"/>
    <mergeCell ref="F47:F49"/>
    <mergeCell ref="O63:P63"/>
    <mergeCell ref="S66:S69"/>
    <mergeCell ref="F57:F59"/>
    <mergeCell ref="O51:P51"/>
    <mergeCell ref="E20:E22"/>
    <mergeCell ref="O16:P16"/>
    <mergeCell ref="O17:P17"/>
    <mergeCell ref="S15:S18"/>
    <mergeCell ref="O72:P72"/>
    <mergeCell ref="T19:T23"/>
    <mergeCell ref="T29:T32"/>
    <mergeCell ref="S19:S23"/>
    <mergeCell ref="T15:T18"/>
    <mergeCell ref="Q13:R13"/>
    <mergeCell ref="B112:C112"/>
    <mergeCell ref="T54:T57"/>
    <mergeCell ref="S60:S63"/>
    <mergeCell ref="T91:T92"/>
    <mergeCell ref="T78:T84"/>
    <mergeCell ref="O22:P22"/>
    <mergeCell ref="O26:P26"/>
    <mergeCell ref="S78:S84"/>
    <mergeCell ref="O75:P75"/>
    <mergeCell ref="S87:S90"/>
    <mergeCell ref="O87:P87"/>
    <mergeCell ref="F78:F80"/>
    <mergeCell ref="F75:F77"/>
    <mergeCell ref="F84:F86"/>
    <mergeCell ref="B20:B22"/>
    <mergeCell ref="C20:C22"/>
    <mergeCell ref="S91:S92"/>
    <mergeCell ref="O84:P84"/>
    <mergeCell ref="O66:P66"/>
    <mergeCell ref="T87:T90"/>
    <mergeCell ref="B90:B92"/>
    <mergeCell ref="C90:C92"/>
    <mergeCell ref="B108:C108"/>
    <mergeCell ref="B109:C109"/>
    <mergeCell ref="B110:C110"/>
    <mergeCell ref="F90:F92"/>
    <mergeCell ref="E90:E92"/>
    <mergeCell ref="D90:D92"/>
    <mergeCell ref="O90:P90"/>
    <mergeCell ref="O91:P91"/>
    <mergeCell ref="O92:P92"/>
    <mergeCell ref="F87:F89"/>
    <mergeCell ref="B111:C111"/>
    <mergeCell ref="B47:B49"/>
    <mergeCell ref="C47:C49"/>
    <mergeCell ref="D47:D49"/>
    <mergeCell ref="F51:F53"/>
    <mergeCell ref="E51:E53"/>
    <mergeCell ref="D51:D53"/>
    <mergeCell ref="C51:C53"/>
    <mergeCell ref="B51:B53"/>
    <mergeCell ref="C57:C59"/>
    <mergeCell ref="B66:B68"/>
    <mergeCell ref="C66:C68"/>
    <mergeCell ref="D66:D68"/>
    <mergeCell ref="B72:B74"/>
    <mergeCell ref="C72:C74"/>
    <mergeCell ref="D72:D74"/>
    <mergeCell ref="E72:E74"/>
    <mergeCell ref="F72:F74"/>
    <mergeCell ref="B75:B77"/>
    <mergeCell ref="E66:E68"/>
    <mergeCell ref="F66:F68"/>
    <mergeCell ref="B78:B80"/>
    <mergeCell ref="C78:C80"/>
    <mergeCell ref="D78:D80"/>
    <mergeCell ref="F69:F71"/>
    <mergeCell ref="E69:E71"/>
    <mergeCell ref="D69:D71"/>
    <mergeCell ref="C69:C71"/>
    <mergeCell ref="B69:B71"/>
    <mergeCell ref="A69:A71"/>
    <mergeCell ref="E78:E80"/>
    <mergeCell ref="B63:B65"/>
    <mergeCell ref="A63:A65"/>
    <mergeCell ref="A66:A68"/>
    <mergeCell ref="C81:C83"/>
    <mergeCell ref="B57:B59"/>
    <mergeCell ref="A57:A59"/>
    <mergeCell ref="A60:A62"/>
    <mergeCell ref="B60:B62"/>
    <mergeCell ref="C60:C62"/>
    <mergeCell ref="D60:D62"/>
    <mergeCell ref="A78:A80"/>
    <mergeCell ref="D81:D83"/>
    <mergeCell ref="C84:C86"/>
    <mergeCell ref="F81:F83"/>
    <mergeCell ref="E84:E86"/>
    <mergeCell ref="D84:D86"/>
    <mergeCell ref="A90:A92"/>
    <mergeCell ref="E60:E62"/>
    <mergeCell ref="F60:F62"/>
    <mergeCell ref="F63:F65"/>
    <mergeCell ref="E63:E65"/>
    <mergeCell ref="D63:D65"/>
    <mergeCell ref="C63:C65"/>
    <mergeCell ref="E75:E77"/>
    <mergeCell ref="D75:D77"/>
    <mergeCell ref="C75:C77"/>
    <mergeCell ref="B84:B86"/>
    <mergeCell ref="E81:E83"/>
    <mergeCell ref="A87:A89"/>
    <mergeCell ref="B87:B89"/>
    <mergeCell ref="C87:C89"/>
    <mergeCell ref="D87:D89"/>
    <mergeCell ref="E87:E89"/>
    <mergeCell ref="A84:A86"/>
    <mergeCell ref="A81:A83"/>
    <mergeCell ref="B81:B83"/>
  </mergeCells>
  <phoneticPr fontId="2" type="noConversion"/>
  <conditionalFormatting sqref="M15:M101">
    <cfRule type="cellIs" dxfId="2" priority="3" stopIfTrue="1" operator="equal">
      <formula>"Vencida"</formula>
    </cfRule>
    <cfRule type="cellIs" dxfId="1" priority="4" stopIfTrue="1" operator="equal">
      <formula>"Si"</formula>
    </cfRule>
  </conditionalFormatting>
  <conditionalFormatting sqref="T9">
    <cfRule type="cellIs" dxfId="0" priority="2" stopIfTrue="1" operator="lessThan">
      <formula>1</formula>
    </cfRule>
  </conditionalFormatting>
  <dataValidations count="2">
    <dataValidation type="date" operator="greaterThan" allowBlank="1" showInputMessage="1" showErrorMessage="1" errorTitle="INTRODUZCA FECHA" error="DD/MM/AA" promptTitle="FECHA DE ELABORACIÓN" prompt="Ingrese la fecha en la cual elabora el plan de manejo de riesgos" sqref="O3">
      <formula1>#REF!</formula1>
    </dataValidation>
    <dataValidation type="whole" operator="lessThanOrEqual" allowBlank="1" showInputMessage="1" showErrorMessage="1" errorTitle="SUPERA LA UNIDAD DE MEDIDA" error="El valor registrado supera la unidad de medida" sqref="K15:K101">
      <formula1>H15</formula1>
    </dataValidation>
  </dataValidations>
  <pageMargins left="1.5748031496062993" right="0.78740157480314965" top="0.78740157480314965" bottom="0.78740157480314965" header="0" footer="0.39370078740157483"/>
  <pageSetup paperSize="121" scale="65" orientation="landscape" r:id="rId1"/>
  <headerFooter alignWithMargins="0">
    <oddFooter>Página &amp;P de &amp;N</oddFooter>
  </headerFooter>
  <rowBreaks count="1" manualBreakCount="1">
    <brk id="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41</vt:i4>
      </vt:variant>
    </vt:vector>
  </HeadingPairs>
  <TitlesOfParts>
    <vt:vector size="50" baseType="lpstr">
      <vt:lpstr>Opciones</vt:lpstr>
      <vt:lpstr>Identificación</vt:lpstr>
      <vt:lpstr>Seguimiento</vt:lpstr>
      <vt:lpstr>Cumplimiento</vt:lpstr>
      <vt:lpstr>INSTRUCTIVO</vt:lpstr>
      <vt:lpstr>MATRIZ RELACIONES</vt:lpstr>
      <vt:lpstr>ACREDITACIÓN</vt:lpstr>
      <vt:lpstr>PDI</vt:lpstr>
      <vt:lpstr>1115-F02 Informe avance Plan m </vt:lpstr>
      <vt:lpstr>ALI</vt:lpstr>
      <vt:lpstr>'1115-F02 Informe avance Plan m '!Área_de_impresión</vt:lpstr>
      <vt:lpstr>BIE</vt:lpstr>
      <vt:lpstr>C_ORIGEN</vt:lpstr>
      <vt:lpstr>COB</vt:lpstr>
      <vt:lpstr>DES</vt:lpstr>
      <vt:lpstr>FACTOR1</vt:lpstr>
      <vt:lpstr>FACTOR10</vt:lpstr>
      <vt:lpstr>FACTOR2</vt:lpstr>
      <vt:lpstr>FACTOR3</vt:lpstr>
      <vt:lpstr>FACTOR4</vt:lpstr>
      <vt:lpstr>FACTOR5</vt:lpstr>
      <vt:lpstr>FACTOR6</vt:lpstr>
      <vt:lpstr>FACTOR7</vt:lpstr>
      <vt:lpstr>FACTOR8</vt:lpstr>
      <vt:lpstr>FACTOR9</vt:lpstr>
      <vt:lpstr>FACTORP1</vt:lpstr>
      <vt:lpstr>FACTORP10</vt:lpstr>
      <vt:lpstr>FACTORP2</vt:lpstr>
      <vt:lpstr>FACTORP3</vt:lpstr>
      <vt:lpstr>FACTORP4</vt:lpstr>
      <vt:lpstr>FACTORP5</vt:lpstr>
      <vt:lpstr>FACTORP6</vt:lpstr>
      <vt:lpstr>FACTORP7</vt:lpstr>
      <vt:lpstr>FACTORP8</vt:lpstr>
      <vt:lpstr>FACTORP9</vt:lpstr>
      <vt:lpstr>FACTORPP1</vt:lpstr>
      <vt:lpstr>FACTORPP10</vt:lpstr>
      <vt:lpstr>FACTORPP2</vt:lpstr>
      <vt:lpstr>FACTORPP3</vt:lpstr>
      <vt:lpstr>FACTORPP4</vt:lpstr>
      <vt:lpstr>FACTORPP5</vt:lpstr>
      <vt:lpstr>FACTORPP6</vt:lpstr>
      <vt:lpstr>FACTORPP7</vt:lpstr>
      <vt:lpstr>FACTORPP8</vt:lpstr>
      <vt:lpstr>FACTORPP9</vt:lpstr>
      <vt:lpstr>IMP</vt:lpstr>
      <vt:lpstr>INT</vt:lpstr>
      <vt:lpstr>INV</vt:lpstr>
      <vt:lpstr>'1115-F02 Informe avance Plan m '!Títulos_a_imprimir</vt:lpstr>
      <vt:lpstr>Identificación!Títulos_a_imprimir</vt:lpstr>
    </vt:vector>
  </TitlesOfParts>
  <Company>UTP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UTP</dc:creator>
  <cp:lastModifiedBy>Usuario UTP</cp:lastModifiedBy>
  <cp:lastPrinted>2019-11-06T14:01:37Z</cp:lastPrinted>
  <dcterms:created xsi:type="dcterms:W3CDTF">2005-10-13T16:43:11Z</dcterms:created>
  <dcterms:modified xsi:type="dcterms:W3CDTF">2021-11-11T16:56:20Z</dcterms:modified>
</cp:coreProperties>
</file>