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0490" windowHeight="7455"/>
  </bookViews>
  <sheets>
    <sheet name="TÍTULO" sheetId="10" r:id="rId1"/>
    <sheet name="TOP" sheetId="3" r:id="rId2"/>
    <sheet name="A" sheetId="2" r:id="rId3"/>
    <sheet name="B" sheetId="4" r:id="rId4"/>
    <sheet name="APROPIACIÓN SOCIAL" sheetId="5" r:id="rId5"/>
    <sheet name="FORMACIÓN A" sheetId="6" r:id="rId6"/>
    <sheet name="FORMACIÓN B" sheetId="7" r:id="rId7"/>
    <sheet name="INDICADOR PARA EL GRUPO" sheetId="11" r:id="rId8"/>
    <sheet name="INDICADORES DE PCC POR SUBTIPO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6" l="1"/>
  <c r="I21" i="5"/>
  <c r="I36" i="4"/>
  <c r="I21" i="3"/>
  <c r="E35" i="11" l="1"/>
  <c r="E18" i="11"/>
  <c r="E20" i="11" s="1"/>
  <c r="C9" i="11" l="1"/>
  <c r="D9" i="11" s="1"/>
  <c r="D10" i="11"/>
  <c r="E37" i="11"/>
  <c r="C10" i="11" s="1"/>
  <c r="H4" i="6" l="1"/>
  <c r="H5" i="6"/>
  <c r="H6" i="6"/>
  <c r="H3" i="6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3" i="3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3" i="7"/>
  <c r="I9" i="6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3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" i="4"/>
  <c r="I16" i="7" l="1"/>
  <c r="I20" i="4"/>
  <c r="I4" i="4"/>
  <c r="I11" i="4"/>
  <c r="I10" i="4"/>
  <c r="I11" i="5"/>
  <c r="I28" i="4"/>
  <c r="I13" i="5"/>
  <c r="I15" i="7"/>
  <c r="I27" i="4"/>
  <c r="I17" i="5"/>
  <c r="I3" i="7"/>
  <c r="I14" i="5"/>
  <c r="I7" i="7"/>
  <c r="I19" i="4"/>
  <c r="I17" i="4"/>
  <c r="I15" i="4"/>
  <c r="I7" i="4"/>
  <c r="I18" i="7"/>
  <c r="E20" i="4"/>
  <c r="K6" i="4" s="1"/>
  <c r="J16" i="9" s="1"/>
  <c r="E21" i="4"/>
  <c r="K7" i="4" s="1"/>
  <c r="J22" i="9" s="1"/>
  <c r="E22" i="4"/>
  <c r="I22" i="4" s="1"/>
  <c r="E23" i="4"/>
  <c r="E24" i="4"/>
  <c r="I24" i="4" s="1"/>
  <c r="E25" i="4"/>
  <c r="I25" i="4" s="1"/>
  <c r="E26" i="4"/>
  <c r="I26" i="4" s="1"/>
  <c r="E27" i="4"/>
  <c r="E28" i="4"/>
  <c r="E29" i="4"/>
  <c r="I29" i="4" s="1"/>
  <c r="E30" i="4"/>
  <c r="I30" i="4" s="1"/>
  <c r="E31" i="4"/>
  <c r="K10" i="4" s="1"/>
  <c r="E32" i="4"/>
  <c r="E33" i="4"/>
  <c r="I33" i="4" s="1"/>
  <c r="E34" i="4"/>
  <c r="I34" i="4" s="1"/>
  <c r="H4" i="2"/>
  <c r="H5" i="2"/>
  <c r="I5" i="2" s="1"/>
  <c r="H6" i="2"/>
  <c r="H7" i="2"/>
  <c r="I7" i="2" s="1"/>
  <c r="H8" i="2"/>
  <c r="I8" i="2" s="1"/>
  <c r="H9" i="2"/>
  <c r="H10" i="2"/>
  <c r="I10" i="2" s="1"/>
  <c r="H11" i="2"/>
  <c r="H12" i="2"/>
  <c r="H13" i="2"/>
  <c r="I13" i="2" s="1"/>
  <c r="H14" i="2"/>
  <c r="H15" i="2"/>
  <c r="I15" i="2" s="1"/>
  <c r="H16" i="2"/>
  <c r="I16" i="2" s="1"/>
  <c r="H17" i="2"/>
  <c r="H18" i="2"/>
  <c r="I18" i="2" s="1"/>
  <c r="H19" i="2"/>
  <c r="H20" i="2"/>
  <c r="H21" i="2"/>
  <c r="H22" i="2"/>
  <c r="H23" i="2"/>
  <c r="I23" i="2" s="1"/>
  <c r="H24" i="2"/>
  <c r="I24" i="2" s="1"/>
  <c r="H25" i="2"/>
  <c r="I25" i="2" s="1"/>
  <c r="H3" i="2"/>
  <c r="E25" i="2"/>
  <c r="K11" i="2" s="1"/>
  <c r="I26" i="9" s="1"/>
  <c r="E24" i="2"/>
  <c r="E23" i="2"/>
  <c r="E22" i="2"/>
  <c r="E21" i="2"/>
  <c r="E20" i="2"/>
  <c r="K10" i="2" s="1"/>
  <c r="I24" i="9" s="1"/>
  <c r="E18" i="7"/>
  <c r="K10" i="7" s="1"/>
  <c r="I66" i="9" s="1"/>
  <c r="K66" i="9" s="1"/>
  <c r="E17" i="7"/>
  <c r="K9" i="7" s="1"/>
  <c r="I64" i="9" s="1"/>
  <c r="E16" i="7"/>
  <c r="E15" i="7"/>
  <c r="K8" i="7" s="1"/>
  <c r="I62" i="9" s="1"/>
  <c r="K62" i="9" s="1"/>
  <c r="E14" i="7"/>
  <c r="I14" i="7" s="1"/>
  <c r="E13" i="7"/>
  <c r="E12" i="7"/>
  <c r="I12" i="7" s="1"/>
  <c r="E11" i="7"/>
  <c r="I11" i="7" s="1"/>
  <c r="E10" i="7"/>
  <c r="K6" i="7" s="1"/>
  <c r="I58" i="9" s="1"/>
  <c r="K58" i="9" s="1"/>
  <c r="E9" i="7"/>
  <c r="I9" i="7" s="1"/>
  <c r="E8" i="7"/>
  <c r="E7" i="7"/>
  <c r="E6" i="7"/>
  <c r="E5" i="7"/>
  <c r="I5" i="7" s="1"/>
  <c r="E4" i="7"/>
  <c r="E3" i="7"/>
  <c r="I10" i="6"/>
  <c r="C7" i="11" s="1"/>
  <c r="D7" i="11" s="1"/>
  <c r="E6" i="6"/>
  <c r="E5" i="6"/>
  <c r="E4" i="6"/>
  <c r="E3" i="6"/>
  <c r="K3" i="6" s="1"/>
  <c r="H50" i="9" s="1"/>
  <c r="K50" i="9" s="1"/>
  <c r="E19" i="5"/>
  <c r="I19" i="5" s="1"/>
  <c r="E18" i="5"/>
  <c r="I18" i="5" s="1"/>
  <c r="E17" i="5"/>
  <c r="E16" i="5"/>
  <c r="I16" i="5" s="1"/>
  <c r="E15" i="5"/>
  <c r="I15" i="5" s="1"/>
  <c r="E14" i="5"/>
  <c r="E13" i="5"/>
  <c r="E12" i="5"/>
  <c r="I12" i="5" s="1"/>
  <c r="E11" i="5"/>
  <c r="E10" i="5"/>
  <c r="I10" i="5" s="1"/>
  <c r="E9" i="5"/>
  <c r="I9" i="5" s="1"/>
  <c r="E8" i="5"/>
  <c r="E7" i="5"/>
  <c r="E6" i="5"/>
  <c r="I6" i="5" s="1"/>
  <c r="E5" i="5"/>
  <c r="E4" i="5"/>
  <c r="I4" i="5" s="1"/>
  <c r="E3" i="5"/>
  <c r="E19" i="4"/>
  <c r="E18" i="4"/>
  <c r="I18" i="4" s="1"/>
  <c r="E17" i="4"/>
  <c r="E16" i="4"/>
  <c r="K5" i="4" s="1"/>
  <c r="J14" i="9" s="1"/>
  <c r="E15" i="4"/>
  <c r="E14" i="4"/>
  <c r="I14" i="4" s="1"/>
  <c r="E13" i="4"/>
  <c r="I13" i="4" s="1"/>
  <c r="E12" i="4"/>
  <c r="I12" i="4" s="1"/>
  <c r="E11" i="4"/>
  <c r="E10" i="4"/>
  <c r="E9" i="4"/>
  <c r="I9" i="4" s="1"/>
  <c r="E8" i="4"/>
  <c r="I8" i="4" s="1"/>
  <c r="E7" i="4"/>
  <c r="E6" i="4"/>
  <c r="I6" i="4" s="1"/>
  <c r="E5" i="4"/>
  <c r="I5" i="4" s="1"/>
  <c r="E4" i="4"/>
  <c r="E3" i="4"/>
  <c r="E19" i="2"/>
  <c r="E18" i="2"/>
  <c r="E17" i="2"/>
  <c r="E16" i="2"/>
  <c r="E15" i="2"/>
  <c r="E14" i="2"/>
  <c r="E13" i="2"/>
  <c r="K8" i="2" s="1"/>
  <c r="I16" i="9" s="1"/>
  <c r="E12" i="2"/>
  <c r="I12" i="2" s="1"/>
  <c r="E11" i="2"/>
  <c r="K7" i="2" s="1"/>
  <c r="I14" i="9" s="1"/>
  <c r="E10" i="2"/>
  <c r="E9" i="2"/>
  <c r="E8" i="2"/>
  <c r="E7" i="2"/>
  <c r="E6" i="2"/>
  <c r="K5" i="2" s="1"/>
  <c r="I10" i="9" s="1"/>
  <c r="E5" i="2"/>
  <c r="K4" i="2" s="1"/>
  <c r="I8" i="9" s="1"/>
  <c r="E4" i="2"/>
  <c r="E3" i="2"/>
  <c r="E19" i="3"/>
  <c r="I19" i="3" s="1"/>
  <c r="E18" i="3"/>
  <c r="E17" i="3"/>
  <c r="I17" i="3" s="1"/>
  <c r="E16" i="3"/>
  <c r="E15" i="3"/>
  <c r="I15" i="3" s="1"/>
  <c r="E14" i="3"/>
  <c r="I14" i="3" s="1"/>
  <c r="E13" i="3"/>
  <c r="E12" i="3"/>
  <c r="I12" i="3" s="1"/>
  <c r="E11" i="3"/>
  <c r="I11" i="3" s="1"/>
  <c r="E10" i="3"/>
  <c r="I10" i="3" s="1"/>
  <c r="E9" i="3"/>
  <c r="E8" i="3"/>
  <c r="I8" i="3" s="1"/>
  <c r="E7" i="3"/>
  <c r="E6" i="3"/>
  <c r="I6" i="3" s="1"/>
  <c r="E5" i="3"/>
  <c r="E4" i="3"/>
  <c r="I4" i="3" s="1"/>
  <c r="E3" i="3"/>
  <c r="I9" i="2" l="1"/>
  <c r="K11" i="4"/>
  <c r="K8" i="4"/>
  <c r="J24" i="9" s="1"/>
  <c r="K24" i="9" s="1"/>
  <c r="I23" i="4"/>
  <c r="I16" i="4"/>
  <c r="K4" i="4"/>
  <c r="J12" i="9" s="1"/>
  <c r="K7" i="7"/>
  <c r="I60" i="9" s="1"/>
  <c r="K60" i="9" s="1"/>
  <c r="I22" i="2"/>
  <c r="I14" i="2"/>
  <c r="I31" i="4"/>
  <c r="I3" i="2"/>
  <c r="K3" i="2"/>
  <c r="I4" i="9" s="1"/>
  <c r="I21" i="2"/>
  <c r="I32" i="4"/>
  <c r="K6" i="2"/>
  <c r="I12" i="9" s="1"/>
  <c r="I20" i="2"/>
  <c r="K9" i="4"/>
  <c r="J28" i="9" s="1"/>
  <c r="K28" i="9" s="1"/>
  <c r="I21" i="4"/>
  <c r="I17" i="2"/>
  <c r="K9" i="2"/>
  <c r="I22" i="9" s="1"/>
  <c r="K22" i="9" s="1"/>
  <c r="K4" i="6"/>
  <c r="H64" i="9" s="1"/>
  <c r="K64" i="9" s="1"/>
  <c r="I19" i="2"/>
  <c r="I11" i="2"/>
  <c r="I10" i="7"/>
  <c r="I13" i="7"/>
  <c r="I17" i="7"/>
  <c r="K5" i="7"/>
  <c r="I56" i="9" s="1"/>
  <c r="K56" i="9" s="1"/>
  <c r="I8" i="7"/>
  <c r="K4" i="7"/>
  <c r="I54" i="9" s="1"/>
  <c r="K54" i="9" s="1"/>
  <c r="I6" i="7"/>
  <c r="K3" i="7"/>
  <c r="I52" i="9" s="1"/>
  <c r="K52" i="9" s="1"/>
  <c r="I4" i="7"/>
  <c r="I8" i="5"/>
  <c r="K6" i="5"/>
  <c r="H44" i="9" s="1"/>
  <c r="K44" i="9" s="1"/>
  <c r="K5" i="5"/>
  <c r="H42" i="9" s="1"/>
  <c r="K42" i="9" s="1"/>
  <c r="I7" i="5"/>
  <c r="K4" i="5"/>
  <c r="H40" i="9" s="1"/>
  <c r="K40" i="9" s="1"/>
  <c r="I5" i="5"/>
  <c r="I22" i="5" s="1"/>
  <c r="I23" i="5" s="1"/>
  <c r="K3" i="5"/>
  <c r="H38" i="9" s="1"/>
  <c r="K38" i="9" s="1"/>
  <c r="I3" i="5"/>
  <c r="K3" i="4"/>
  <c r="J6" i="9" s="1"/>
  <c r="K6" i="9" s="1"/>
  <c r="I3" i="4"/>
  <c r="I6" i="2"/>
  <c r="I4" i="2"/>
  <c r="I28" i="2" s="1"/>
  <c r="I29" i="2" s="1"/>
  <c r="I3" i="3"/>
  <c r="K3" i="3"/>
  <c r="H4" i="9" s="1"/>
  <c r="K4" i="9" s="1"/>
  <c r="I7" i="3"/>
  <c r="K5" i="3"/>
  <c r="H10" i="9" s="1"/>
  <c r="K10" i="9" s="1"/>
  <c r="K8" i="3"/>
  <c r="H16" i="9" s="1"/>
  <c r="K16" i="9" s="1"/>
  <c r="I16" i="3"/>
  <c r="K4" i="3"/>
  <c r="H8" i="9" s="1"/>
  <c r="K8" i="9" s="1"/>
  <c r="I5" i="3"/>
  <c r="K6" i="3"/>
  <c r="H12" i="9" s="1"/>
  <c r="I9" i="3"/>
  <c r="K7" i="3"/>
  <c r="H14" i="9" s="1"/>
  <c r="K14" i="9" s="1"/>
  <c r="I13" i="3"/>
  <c r="K9" i="3"/>
  <c r="H26" i="9" s="1"/>
  <c r="K26" i="9" s="1"/>
  <c r="I18" i="3"/>
  <c r="I11" i="6"/>
  <c r="I22" i="3" l="1"/>
  <c r="I23" i="3" s="1"/>
  <c r="C3" i="11" s="1"/>
  <c r="D3" i="11" s="1"/>
  <c r="K12" i="9"/>
  <c r="I37" i="4"/>
  <c r="I38" i="4" s="1"/>
  <c r="C5" i="11" s="1"/>
  <c r="D5" i="11" s="1"/>
  <c r="J32" i="9"/>
  <c r="K32" i="9" s="1"/>
  <c r="J30" i="9"/>
  <c r="K30" i="9" s="1"/>
  <c r="I21" i="7"/>
  <c r="I22" i="7" s="1"/>
  <c r="I39" i="4"/>
  <c r="I24" i="5"/>
  <c r="C6" i="11"/>
  <c r="D6" i="11" s="1"/>
  <c r="I30" i="2"/>
  <c r="C4" i="11"/>
  <c r="D4" i="11" s="1"/>
  <c r="I24" i="3"/>
  <c r="C8" i="11" l="1"/>
  <c r="D8" i="11" s="1"/>
  <c r="D12" i="11" s="1"/>
  <c r="I23" i="7"/>
</calcChain>
</file>

<file path=xl/sharedStrings.xml><?xml version="1.0" encoding="utf-8"?>
<sst xmlns="http://schemas.openxmlformats.org/spreadsheetml/2006/main" count="508" uniqueCount="271">
  <si>
    <t>Cohesión</t>
  </si>
  <si>
    <t>Colaboración</t>
  </si>
  <si>
    <t>Conteo de productos resultado de actividades de Nuevo Conocimiento - TOP</t>
  </si>
  <si>
    <t>Subtipo de producto</t>
  </si>
  <si>
    <t>ART_A1</t>
  </si>
  <si>
    <t>ART_A2</t>
  </si>
  <si>
    <t>LIB_A1</t>
  </si>
  <si>
    <t>LIB_A</t>
  </si>
  <si>
    <t>CAP_LIB_A1</t>
  </si>
  <si>
    <t>CAP_LIB_A</t>
  </si>
  <si>
    <t>PA1</t>
  </si>
  <si>
    <t>PA2</t>
  </si>
  <si>
    <t>MA1</t>
  </si>
  <si>
    <t>MA2</t>
  </si>
  <si>
    <t>VV_A1</t>
  </si>
  <si>
    <t>VV_A2</t>
  </si>
  <si>
    <t>VA_A</t>
  </si>
  <si>
    <t>AAD_A1</t>
  </si>
  <si>
    <t>AAD_A</t>
  </si>
  <si>
    <t>RNR</t>
  </si>
  <si>
    <t>RNL_A</t>
  </si>
  <si>
    <t>Total de productos en el grupo (T)</t>
  </si>
  <si>
    <t>Ventana de observación (V)</t>
  </si>
  <si>
    <r>
      <t>Lambda (</t>
    </r>
    <r>
      <rPr>
        <b/>
        <sz val="11"/>
        <color theme="1"/>
        <rFont val="Calibri"/>
        <family val="2"/>
      </rPr>
      <t>ƛ</t>
    </r>
    <r>
      <rPr>
        <b/>
        <sz val="11"/>
        <color theme="1"/>
        <rFont val="Calibri"/>
        <family val="2"/>
        <scheme val="minor"/>
      </rPr>
      <t>) = Ln(T</t>
    </r>
    <r>
      <rPr>
        <b/>
        <sz val="11"/>
        <color theme="1"/>
        <rFont val="Calibri"/>
        <family val="2"/>
      </rPr>
      <t>÷V+1)</t>
    </r>
  </si>
  <si>
    <t>Peso relativo del subtipo (P)</t>
  </si>
  <si>
    <t>Valor máximo del indicador =</t>
  </si>
  <si>
    <t>Valor del índice obtenido por  el grupo =</t>
  </si>
  <si>
    <t>Valor del índice obtenido para el grupo =</t>
  </si>
  <si>
    <t>Conteo de productos resultado de actividades de Nuevo Conocimiento - TIPO A</t>
  </si>
  <si>
    <t>Conteo de productos resultado de actividades de Nuevo Conocimiento - TIPO B</t>
  </si>
  <si>
    <t>Conteo de productos resultado de actividades de  Apropiación Social del Conocimiento</t>
  </si>
  <si>
    <t>ART_B</t>
  </si>
  <si>
    <t>ART_C</t>
  </si>
  <si>
    <t>LIB_B</t>
  </si>
  <si>
    <t>CAP_LIB_B</t>
  </si>
  <si>
    <t>PA3</t>
  </si>
  <si>
    <t>PA4</t>
  </si>
  <si>
    <t>MA3</t>
  </si>
  <si>
    <t>MA4</t>
  </si>
  <si>
    <t>VV_A3</t>
  </si>
  <si>
    <t>VV_A4</t>
  </si>
  <si>
    <t>AAD_B</t>
  </si>
  <si>
    <t>DI_A</t>
  </si>
  <si>
    <t>ECI_A</t>
  </si>
  <si>
    <t>SF_A</t>
  </si>
  <si>
    <t>PP_A</t>
  </si>
  <si>
    <t>PI_A</t>
  </si>
  <si>
    <t>SD</t>
  </si>
  <si>
    <t>SE</t>
  </si>
  <si>
    <t>EBT_A</t>
  </si>
  <si>
    <t>ICC_A</t>
  </si>
  <si>
    <t>IG_A1</t>
  </si>
  <si>
    <t>IG_A2</t>
  </si>
  <si>
    <t>RNL_B</t>
  </si>
  <si>
    <t>ART_D</t>
  </si>
  <si>
    <t>PB1</t>
  </si>
  <si>
    <t>PB2</t>
  </si>
  <si>
    <t>PB3</t>
  </si>
  <si>
    <t>PB4</t>
  </si>
  <si>
    <t>PB5</t>
  </si>
  <si>
    <t>PC</t>
  </si>
  <si>
    <t>MB1</t>
  </si>
  <si>
    <t>MB2</t>
  </si>
  <si>
    <t>MB3</t>
  </si>
  <si>
    <t>MB4</t>
  </si>
  <si>
    <t>MB5</t>
  </si>
  <si>
    <t>MC</t>
  </si>
  <si>
    <t>VV_B1</t>
  </si>
  <si>
    <t>VV_B2</t>
  </si>
  <si>
    <t>VV_B3</t>
  </si>
  <si>
    <t>VV_B4</t>
  </si>
  <si>
    <t>AAD_C</t>
  </si>
  <si>
    <t>DI_B</t>
  </si>
  <si>
    <t>SF_B</t>
  </si>
  <si>
    <t>EBT_B</t>
  </si>
  <si>
    <t>ICC_B</t>
  </si>
  <si>
    <t>IG_B1</t>
  </si>
  <si>
    <t>IG_B2</t>
  </si>
  <si>
    <t>IPP</t>
  </si>
  <si>
    <t>CON_CT</t>
  </si>
  <si>
    <t>CON_AAD</t>
  </si>
  <si>
    <t>INF</t>
  </si>
  <si>
    <t>MR</t>
  </si>
  <si>
    <t>RNT</t>
  </si>
  <si>
    <t>RNPC</t>
  </si>
  <si>
    <t>RNPL</t>
  </si>
  <si>
    <t>PPC</t>
  </si>
  <si>
    <t>EPC</t>
  </si>
  <si>
    <t>EPA</t>
  </si>
  <si>
    <t>PCC</t>
  </si>
  <si>
    <t>GC</t>
  </si>
  <si>
    <t>EC_A</t>
  </si>
  <si>
    <t>EC_B</t>
  </si>
  <si>
    <t>RC_A</t>
  </si>
  <si>
    <t>RC_B</t>
  </si>
  <si>
    <t>TC-A</t>
  </si>
  <si>
    <t>TC_B</t>
  </si>
  <si>
    <t>TC_C</t>
  </si>
  <si>
    <t>ECA</t>
  </si>
  <si>
    <t>WP</t>
  </si>
  <si>
    <t>BOL</t>
  </si>
  <si>
    <t>ERL</t>
  </si>
  <si>
    <t>IFI</t>
  </si>
  <si>
    <t>Conteo de productos resultado de actividades relacionadas con la Formación de Recurso Humano para la CTI _Tipo A</t>
  </si>
  <si>
    <t>TD_A</t>
  </si>
  <si>
    <t>TD_B</t>
  </si>
  <si>
    <t>AP_A</t>
  </si>
  <si>
    <t>AP_C</t>
  </si>
  <si>
    <t>Conteo de productos resultado de actividades relacionadas con la Formación de Recurso Humano para la CTI Tipo B</t>
  </si>
  <si>
    <t>TM_A</t>
  </si>
  <si>
    <t>TM_B</t>
  </si>
  <si>
    <t>TP_A</t>
  </si>
  <si>
    <t>TP_B</t>
  </si>
  <si>
    <t>PID_A</t>
  </si>
  <si>
    <t>PID_B</t>
  </si>
  <si>
    <t>PID_C</t>
  </si>
  <si>
    <t>PIC_A</t>
  </si>
  <si>
    <t>PIC_B</t>
  </si>
  <si>
    <t>PIC_C</t>
  </si>
  <si>
    <t>PF_A</t>
  </si>
  <si>
    <t>PF_B</t>
  </si>
  <si>
    <t>PE</t>
  </si>
  <si>
    <t>AP_B</t>
  </si>
  <si>
    <t>AP_D</t>
  </si>
  <si>
    <t>APO</t>
  </si>
  <si>
    <r>
      <t xml:space="preserve">VALOR DEL INDICADOR  = </t>
    </r>
    <r>
      <rPr>
        <b/>
        <sz val="11"/>
        <color theme="1"/>
        <rFont val="Calibri"/>
        <family val="2"/>
      </rPr>
      <t>ƛ×G</t>
    </r>
  </si>
  <si>
    <t>Nombre del indice</t>
  </si>
  <si>
    <t>Ponderación</t>
  </si>
  <si>
    <t>Valor del índice obtenido por el grupo</t>
  </si>
  <si>
    <t>Valor obtenido para el grupo</t>
  </si>
  <si>
    <t>Índice de Nuevo conocimiento TOP</t>
  </si>
  <si>
    <t>Índice de Nuevo conocimiento Tipo A</t>
  </si>
  <si>
    <t>Índice de Nuevo conocimiento Tipo B</t>
  </si>
  <si>
    <t xml:space="preserve">Índice de Apropiación Social del Conocimiento </t>
  </si>
  <si>
    <t>Índice de Formación Típo A</t>
  </si>
  <si>
    <t>Índice de Formación Típo B</t>
  </si>
  <si>
    <t>Indicador para el grupo =</t>
  </si>
  <si>
    <t>Peso global subtipo alta  calidad (W)</t>
  </si>
  <si>
    <t>Peso global G = W×P</t>
  </si>
  <si>
    <t>Tipo de producto</t>
  </si>
  <si>
    <t>A</t>
  </si>
  <si>
    <t>ART_R</t>
  </si>
  <si>
    <t>LIB</t>
  </si>
  <si>
    <t>CAP_LIB</t>
  </si>
  <si>
    <t>VV</t>
  </si>
  <si>
    <t>AAD</t>
  </si>
  <si>
    <t>PAT</t>
  </si>
  <si>
    <t>RNL</t>
  </si>
  <si>
    <t>CON</t>
  </si>
  <si>
    <t>TEC</t>
  </si>
  <si>
    <t>EMP</t>
  </si>
  <si>
    <t>PCI</t>
  </si>
  <si>
    <t>EPF</t>
  </si>
  <si>
    <t>CCO</t>
  </si>
  <si>
    <t>CCE</t>
  </si>
  <si>
    <t>TD</t>
  </si>
  <si>
    <t>AP</t>
  </si>
  <si>
    <t>TM</t>
  </si>
  <si>
    <t>PID</t>
  </si>
  <si>
    <t>PIC</t>
  </si>
  <si>
    <t>PF</t>
  </si>
  <si>
    <t>TG</t>
  </si>
  <si>
    <t>PERS</t>
  </si>
  <si>
    <t>CÁLCULO DEL INDICADOR PARA EL GRUPO</t>
  </si>
  <si>
    <t>TIPO PRODUCTOS RESULTADOS DE ACTIVIDADES DE  GENERACIÓN DE NUEVO CONOCIMIENTO</t>
  </si>
  <si>
    <t>Indicador de la producción de Artículos de investigación A1, A2, B y C</t>
  </si>
  <si>
    <t>ART_R =</t>
  </si>
  <si>
    <t>TOP</t>
  </si>
  <si>
    <t>B</t>
  </si>
  <si>
    <t>TOTAL INDICADOR</t>
  </si>
  <si>
    <t>Típo de  producto</t>
  </si>
  <si>
    <t>LIB =</t>
  </si>
  <si>
    <t>CAP_LIB =</t>
  </si>
  <si>
    <t>PAT =</t>
  </si>
  <si>
    <t>VV =</t>
  </si>
  <si>
    <t>AAD =</t>
  </si>
  <si>
    <t>TEC =</t>
  </si>
  <si>
    <t>Indicador de la producción de Artículos de investigación D</t>
  </si>
  <si>
    <t>Indicador de la producción de Libros resultado de investigación</t>
  </si>
  <si>
    <t>Indicador de la producción de Capítulos en libros resultado de investigación</t>
  </si>
  <si>
    <t>Indicador de la producción de Productos tecnológicos patentados o en proceso de solicitud de patente y modelos de utilidad</t>
  </si>
  <si>
    <t>Indicador de la producción de variedades vegetales y Nuevas razas animales</t>
  </si>
  <si>
    <t>Indicador de la producción de Obras o productos de creación de artes, arquitectura y Diseño</t>
  </si>
  <si>
    <t>RNL =</t>
  </si>
  <si>
    <t>EMP =</t>
  </si>
  <si>
    <t>CON =</t>
  </si>
  <si>
    <t>MR =</t>
  </si>
  <si>
    <t>ART_D =</t>
  </si>
  <si>
    <t>PCI =</t>
  </si>
  <si>
    <t>EPF =</t>
  </si>
  <si>
    <t>CCO =</t>
  </si>
  <si>
    <t>CCE =</t>
  </si>
  <si>
    <t>TD =</t>
  </si>
  <si>
    <t>AP =</t>
  </si>
  <si>
    <t>TM =</t>
  </si>
  <si>
    <t>TG =</t>
  </si>
  <si>
    <t>PID =</t>
  </si>
  <si>
    <t>PIC =</t>
  </si>
  <si>
    <t>PF =</t>
  </si>
  <si>
    <t>PERS =</t>
  </si>
  <si>
    <t>APO =</t>
  </si>
  <si>
    <t>TIPO PRODUCTOS RESULTADOS DE ACTIVIDADES DE  DESARROLLO TECNOLÓGICO E INNOVACIÓN</t>
  </si>
  <si>
    <t>Indicador de la producción de Productos tecnológicos certificados o validados</t>
  </si>
  <si>
    <t>Indicador de la producción de Productos empresariales FALTA INCLUIR LAS INDUSTRIAS CREATIVAS Y CULTURALES</t>
  </si>
  <si>
    <t>Indicador de la producción de Regulaciones, normas, reglamentos o legislaciones</t>
  </si>
  <si>
    <t>Indicador de la producción de Consultorías científico-tecnológicas e informes técnicos finales</t>
  </si>
  <si>
    <t>Indicador de la producción de Acuerdos de licencia para la  explotación de  obras protegidas por derecho de  autor</t>
  </si>
  <si>
    <t>TIPO PRODUCTOS RESULTADOS DE ACTIVIDADES DE APROPIACIÓN SOCIAL DEL CONOCIMIENTO</t>
  </si>
  <si>
    <t>Indicador de la producción de Estrategias pedagógicas para el fomento de la CTI</t>
  </si>
  <si>
    <t>Indicador de la producción de Comunicación social del conocimiento</t>
  </si>
  <si>
    <t>Indicador de la producción de Circulación de conocimiento especializado</t>
  </si>
  <si>
    <t>APROPIACIÓN CONOCIMENTO</t>
  </si>
  <si>
    <t>Indicador de la producción de Participación ciudadana en CTI</t>
  </si>
  <si>
    <t>TIPO PRODUCTOS RESULTADOS DE ACTIVIDADES RELACIONADAS CON LA FORMACIÓN DE RECURSO HUMANO PARA LA CTI</t>
  </si>
  <si>
    <t>Indicador de la producción de Tesis de doctorado</t>
  </si>
  <si>
    <t>Indicador de la producción de Trabajos de grado de maestría</t>
  </si>
  <si>
    <t>Indicador de la producción de Trabajos de grado de pregrado</t>
  </si>
  <si>
    <t>Indicador de la producción de Proyecto de  Investigación y Desarrollo</t>
  </si>
  <si>
    <t>Indicador de la producción de Proyecto de  Investigación-Creación</t>
  </si>
  <si>
    <t>Indicador de la producción de Proyectos de Investigación, desarrollo e Innovación (ID+I)</t>
  </si>
  <si>
    <t>Indicador de la producción de Proyecto de extetensión y respnsabilidad social en CTI</t>
  </si>
  <si>
    <t>Indicador de la producción de Apoyo a programas de formación</t>
  </si>
  <si>
    <t>Indicador de la producción de Acompañamientos y asesorías de línea temática del Programa Ondas</t>
  </si>
  <si>
    <t>FORMACIÓN TIPO A</t>
  </si>
  <si>
    <t>FORMACIÓN TIPO B</t>
  </si>
  <si>
    <t>Código</t>
  </si>
  <si>
    <t>MODELO DE MEDICIÓN DE  GRUPOS</t>
  </si>
  <si>
    <t>COLCIENCIAS</t>
  </si>
  <si>
    <t>INDICADOR DE COHESIÓN: IC = (Autores/Productos) - 1</t>
  </si>
  <si>
    <r>
      <rPr>
        <b/>
        <i/>
        <sz val="11"/>
        <color theme="1"/>
        <rFont val="Calibri"/>
        <family val="2"/>
        <scheme val="minor"/>
      </rPr>
      <t>Autores: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Es el número total de  autores del grupo firmantes de  </t>
    </r>
    <r>
      <rPr>
        <i/>
        <u/>
        <sz val="11"/>
        <color theme="1"/>
        <rFont val="Calibri"/>
        <family val="2"/>
        <scheme val="minor"/>
      </rPr>
      <t>productos de  nuevo conocimiento y desarrollo tecnológico e innovación</t>
    </r>
    <r>
      <rPr>
        <sz val="11"/>
        <color theme="1"/>
        <rFont val="Calibri"/>
        <family val="2"/>
        <scheme val="minor"/>
      </rPr>
      <t>del grupo.</t>
    </r>
  </si>
  <si>
    <t>Autores =</t>
  </si>
  <si>
    <t>Productos =</t>
  </si>
  <si>
    <t>Indicador de cohesión =</t>
  </si>
  <si>
    <r>
      <t xml:space="preserve">Productos: </t>
    </r>
    <r>
      <rPr>
        <sz val="11"/>
        <color theme="1"/>
        <rFont val="Calibri"/>
        <family val="2"/>
        <scheme val="minor"/>
      </rPr>
      <t>Es el número de productos del grupo</t>
    </r>
  </si>
  <si>
    <t>Máximo valor en la población</t>
  </si>
  <si>
    <t>Nota: es decir, por cada producto se toma  (calcula)  el número de  autores que son del grupo y se calcula la  suma  total. Al final  se  divide por el número de productos del grupo.</t>
  </si>
  <si>
    <t>Valor del Índice de cohesión obtenido por el grupo</t>
  </si>
  <si>
    <r>
      <rPr>
        <b/>
        <i/>
        <sz val="11"/>
        <color theme="1"/>
        <rFont val="Calibri"/>
        <family val="2"/>
        <scheme val="minor"/>
      </rPr>
      <t>Interpretación del valor del indicador de cohesión del grupo:</t>
    </r>
    <r>
      <rPr>
        <sz val="11"/>
        <color theme="1"/>
        <rFont val="Calibri"/>
        <family val="2"/>
        <scheme val="minor"/>
      </rPr>
      <t xml:space="preserve"> Un valor de 1.5 indica que  en promedio cada producto es firmado por 2.5 autores del grupo. Cero significa, un autor por  cada producto.</t>
    </r>
  </si>
  <si>
    <r>
      <t xml:space="preserve">El indice </t>
    </r>
    <r>
      <rPr>
        <b/>
        <i/>
        <sz val="11"/>
        <color theme="1"/>
        <rFont val="Calibri"/>
        <family val="2"/>
        <scheme val="minor"/>
      </rPr>
      <t xml:space="preserve">IC </t>
    </r>
    <r>
      <rPr>
        <sz val="11"/>
        <color theme="1"/>
        <rFont val="Calibri"/>
        <family val="2"/>
        <scheme val="minor"/>
      </rPr>
      <t>se calcula dividiendo por el máximo valor del indicador  en la  población</t>
    </r>
  </si>
  <si>
    <t>INDICADOR DE COOPERACIÓN: Icoop = (Número total de grupos relacionados/Productos) - 1</t>
  </si>
  <si>
    <r>
      <rPr>
        <b/>
        <i/>
        <sz val="11"/>
        <color theme="1"/>
        <rFont val="Calibri"/>
        <family val="2"/>
        <scheme val="minor"/>
      </rPr>
      <t xml:space="preserve">Número total de grupos relacionados: </t>
    </r>
    <r>
      <rPr>
        <sz val="11"/>
        <color theme="1"/>
        <rFont val="Calibri"/>
        <family val="2"/>
        <scheme val="minor"/>
      </rPr>
      <t xml:space="preserve">son los Grupos de Investigación, Desarrollo Tecnológico o de Innovación donde están vinculados los coautores de  productos de nuevo conocimiento y desarrollo tecnológico e innovación del grupo. </t>
    </r>
  </si>
  <si>
    <t>Número total de grupos relacionados =</t>
  </si>
  <si>
    <t>Indicador de cooperación =</t>
  </si>
  <si>
    <r>
      <t xml:space="preserve">Productos: </t>
    </r>
    <r>
      <rPr>
        <sz val="11"/>
        <color theme="1"/>
        <rFont val="Calibri"/>
        <family val="2"/>
        <scheme val="minor"/>
      </rPr>
      <t>es el número de productos del grupo</t>
    </r>
  </si>
  <si>
    <t>Nota: Es decir, por cada  producto se toma (calcula) el número de  grupos relacionados  y se calcula  la  suma  total. Al final se divide por el número de productos del grupo.</t>
  </si>
  <si>
    <t>Valor del Índice de cooperación obtenido por el grupo</t>
  </si>
  <si>
    <t>Interpretación del valor del indicador de cooperación:</t>
  </si>
  <si>
    <t>Un valor de 0.2 indica que  en promedio cada producto es firmado por 1.2 grupos. Cero significa, ausencia de cooperación.</t>
  </si>
  <si>
    <r>
      <t xml:space="preserve">El indice </t>
    </r>
    <r>
      <rPr>
        <b/>
        <i/>
        <sz val="11"/>
        <color theme="1"/>
        <rFont val="Calibri"/>
        <family val="2"/>
        <scheme val="minor"/>
      </rPr>
      <t xml:space="preserve">Icoop </t>
    </r>
    <r>
      <rPr>
        <sz val="11"/>
        <color theme="1"/>
        <rFont val="Calibri"/>
        <family val="2"/>
        <scheme val="minor"/>
      </rPr>
      <t>se calcula dividiendo por  el máximo  valor del indicador de la población</t>
    </r>
  </si>
  <si>
    <t>Valor del indicador obtenido por el grupo =</t>
  </si>
  <si>
    <t>Mínimo</t>
  </si>
  <si>
    <t>Cuartil 4</t>
  </si>
  <si>
    <t>Cuartil 3</t>
  </si>
  <si>
    <t>Cuartil 2</t>
  </si>
  <si>
    <t>Máximo</t>
  </si>
  <si>
    <t>Cuartil de Nuevo Conocimiento TOP</t>
  </si>
  <si>
    <t>Cuartil de Nuevo Conocimiento A</t>
  </si>
  <si>
    <t>Cuartil de Nuevo Conocimiento B</t>
  </si>
  <si>
    <t>Cuartil de Apropiación Social y del Conocimiento</t>
  </si>
  <si>
    <t>Cuartil Formación de Recurso Humano A</t>
  </si>
  <si>
    <t>Cuartil Formación de Recurso Humano B</t>
  </si>
  <si>
    <t>Cuartil para el Área de conocimiento del Grupo de Investigación</t>
  </si>
  <si>
    <t> Categoría alcanzada</t>
  </si>
  <si>
    <t>Esta categoría fue alcanzada bajo las siguientes condiciones:</t>
  </si>
  <si>
    <t>Tener un Indicador de Grupo mayor que Cero (0)</t>
  </si>
  <si>
    <t>Tener un indicador de Productos TOP o de Productos A o de Productos B mayor que Cero (0)</t>
  </si>
  <si>
    <t>Tener un indicador de Productos Apropiación Social del Conocimiento mayor que Cero</t>
  </si>
  <si>
    <t>Tener un indicador de Productos de actividades relacionadas con la Formación de Recurso Humano - Tipo A o Tipo B mayor que Cero (0)</t>
  </si>
  <si>
    <t>Tener al menos dos (2) años de existencia.</t>
  </si>
  <si>
    <t>La categoría alcanzada por el grupo fue: C</t>
  </si>
  <si>
    <t>CONVOCATORIA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</si>
</sst>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0.0"/>
    <numFmt numFmtId="165" formatCode="0.0000000000000"/>
    <numFmt numFmtId="166" formatCode="0.000000000000000000"/>
    <numFmt numFmtId="167" formatCode="0.0000000000000000"/>
    <numFmt numFmtId="168" formatCode="0.00000000000"/>
    <numFmt numFmtId="169" formatCode="0.000000000000"/>
    <numFmt numFmtId="170" formatCode="#,##0.00000000000"/>
    <numFmt numFmtId="171" formatCode="#,##0.000000000000"/>
    <numFmt numFmtId="172" formatCode="0.000000000"/>
    <numFmt numFmtId="173" formatCode="#,##0.0000000000000"/>
    <numFmt numFmtId="174" formatCode="#,##0.00000000000000"/>
    <numFmt numFmtId="175" formatCode="#,##0.000000000000000"/>
    <numFmt numFmtId="176" formatCode="0.000000000000000"/>
    <numFmt numFmtId="177" formatCode="0.00000000000000000"/>
    <numFmt numFmtId="178" formatCode="#,##0.000000000000000000"/>
    <numFmt numFmtId="179" formatCode="#,##0.000000000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color rgb="FFFFFFFF"/>
      <name val="Trebuchet MS"/>
      <family val="2"/>
    </font>
    <font>
      <sz val="9"/>
      <color rgb="FF4D4D4D"/>
      <name val="Trebuchet MS"/>
      <family val="2"/>
    </font>
    <font>
      <b/>
      <sz val="12"/>
      <color rgb="FF006065"/>
      <name val="Trebuchet MS"/>
      <family val="2"/>
    </font>
    <font>
      <sz val="12"/>
      <color rgb="FF006065"/>
      <name val="Trebuchet MS"/>
      <family val="2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4DBCD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6E6E6E"/>
      </left>
      <right style="medium">
        <color rgb="FF6E6E6E"/>
      </right>
      <top/>
      <bottom style="medium">
        <color rgb="FF6E6E6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7" fontId="0" fillId="0" borderId="1" xfId="0" applyNumberFormat="1" applyBorder="1"/>
    <xf numFmtId="0" fontId="0" fillId="0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66" fontId="3" fillId="3" borderId="3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/>
    <xf numFmtId="164" fontId="0" fillId="0" borderId="0" xfId="0" applyNumberFormat="1"/>
    <xf numFmtId="165" fontId="0" fillId="0" borderId="0" xfId="0" applyNumberFormat="1"/>
    <xf numFmtId="0" fontId="13" fillId="10" borderId="26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 wrapText="1"/>
    </xf>
    <xf numFmtId="170" fontId="14" fillId="0" borderId="27" xfId="0" applyNumberFormat="1" applyFont="1" applyBorder="1" applyAlignment="1">
      <alignment horizontal="center" vertical="center" wrapText="1"/>
    </xf>
    <xf numFmtId="171" fontId="14" fillId="0" borderId="27" xfId="0" applyNumberFormat="1" applyFont="1" applyBorder="1" applyAlignment="1">
      <alignment horizontal="center" vertical="center" wrapText="1"/>
    </xf>
    <xf numFmtId="172" fontId="0" fillId="0" borderId="0" xfId="0" applyNumberFormat="1"/>
    <xf numFmtId="173" fontId="14" fillId="0" borderId="27" xfId="0" applyNumberFormat="1" applyFont="1" applyBorder="1" applyAlignment="1">
      <alignment horizontal="center" vertical="center" wrapText="1"/>
    </xf>
    <xf numFmtId="174" fontId="14" fillId="0" borderId="27" xfId="0" applyNumberFormat="1" applyFont="1" applyBorder="1" applyAlignment="1">
      <alignment horizontal="center" vertical="center" wrapText="1"/>
    </xf>
    <xf numFmtId="175" fontId="14" fillId="0" borderId="27" xfId="0" applyNumberFormat="1" applyFont="1" applyBorder="1" applyAlignment="1">
      <alignment horizontal="center" vertical="center" wrapText="1"/>
    </xf>
    <xf numFmtId="176" fontId="14" fillId="0" borderId="27" xfId="0" applyNumberFormat="1" applyFont="1" applyBorder="1" applyAlignment="1">
      <alignment horizontal="center" vertical="center" wrapText="1"/>
    </xf>
    <xf numFmtId="167" fontId="14" fillId="0" borderId="27" xfId="0" applyNumberFormat="1" applyFont="1" applyBorder="1" applyAlignment="1">
      <alignment horizontal="center" vertical="center" wrapText="1"/>
    </xf>
    <xf numFmtId="177" fontId="14" fillId="0" borderId="27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0" borderId="0" xfId="0" applyFill="1"/>
    <xf numFmtId="178" fontId="0" fillId="0" borderId="0" xfId="0" applyNumberFormat="1"/>
    <xf numFmtId="165" fontId="1" fillId="0" borderId="0" xfId="0" applyNumberFormat="1" applyFont="1" applyFill="1"/>
    <xf numFmtId="168" fontId="0" fillId="0" borderId="0" xfId="0" applyNumberFormat="1" applyFill="1"/>
    <xf numFmtId="166" fontId="3" fillId="0" borderId="0" xfId="0" applyNumberFormat="1" applyFont="1" applyFill="1"/>
    <xf numFmtId="179" fontId="0" fillId="0" borderId="0" xfId="0" applyNumberFormat="1"/>
    <xf numFmtId="169" fontId="0" fillId="0" borderId="0" xfId="0" applyNumberFormat="1" applyFill="1"/>
    <xf numFmtId="0" fontId="1" fillId="0" borderId="0" xfId="0" applyFont="1" applyAlignment="1"/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9" sqref="A9:P16"/>
    </sheetView>
  </sheetViews>
  <sheetFormatPr baseColWidth="10" defaultRowHeight="15" x14ac:dyDescent="0.25"/>
  <cols>
    <col min="16" max="16" width="16.85546875" customWidth="1"/>
  </cols>
  <sheetData>
    <row r="1" spans="1:16" x14ac:dyDescent="0.25">
      <c r="A1" s="55" t="s">
        <v>226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6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6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x14ac:dyDescent="0.2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</row>
    <row r="8" spans="1:16" ht="15.75" thickBot="1" x14ac:dyDescent="0.3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16" ht="15" customHeight="1" x14ac:dyDescent="0.25">
      <c r="A9" s="64" t="s">
        <v>227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5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5" customHeight="1" x14ac:dyDescent="0.25">
      <c r="A17" s="59" t="s">
        <v>270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5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1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20.25" customHeight="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</sheetData>
  <mergeCells count="3">
    <mergeCell ref="A1:P8"/>
    <mergeCell ref="A9:P16"/>
    <mergeCell ref="A17:P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sqref="A1:I1"/>
    </sheetView>
  </sheetViews>
  <sheetFormatPr baseColWidth="10" defaultRowHeight="15" x14ac:dyDescent="0.25"/>
  <cols>
    <col min="3" max="3" width="12.5703125" customWidth="1"/>
    <col min="5" max="5" width="20.7109375" bestFit="1" customWidth="1"/>
    <col min="8" max="8" width="11.42578125" customWidth="1"/>
    <col min="9" max="9" width="24.42578125" bestFit="1" customWidth="1"/>
    <col min="12" max="12" width="20.7109375" bestFit="1" customWidth="1"/>
    <col min="13" max="14" width="18.5703125" bestFit="1" customWidth="1"/>
    <col min="15" max="15" width="16.28515625" bestFit="1" customWidth="1"/>
    <col min="16" max="16" width="19.5703125" customWidth="1"/>
  </cols>
  <sheetData>
    <row r="1" spans="1:12" ht="30" customHeight="1" x14ac:dyDescent="0.25">
      <c r="A1" s="66" t="s">
        <v>2</v>
      </c>
      <c r="B1" s="67"/>
      <c r="C1" s="67"/>
      <c r="D1" s="67"/>
      <c r="E1" s="67"/>
      <c r="F1" s="67"/>
      <c r="G1" s="67"/>
      <c r="H1" s="67"/>
      <c r="I1" s="67"/>
    </row>
    <row r="2" spans="1:12" ht="48" customHeight="1" x14ac:dyDescent="0.25">
      <c r="A2" s="4" t="s">
        <v>139</v>
      </c>
      <c r="B2" s="4" t="s">
        <v>3</v>
      </c>
      <c r="C2" s="4" t="s">
        <v>21</v>
      </c>
      <c r="D2" s="4" t="s">
        <v>22</v>
      </c>
      <c r="E2" s="4" t="s">
        <v>23</v>
      </c>
      <c r="F2" s="5" t="s">
        <v>137</v>
      </c>
      <c r="G2" s="5" t="s">
        <v>24</v>
      </c>
      <c r="H2" s="5" t="s">
        <v>138</v>
      </c>
      <c r="I2" s="5" t="s">
        <v>125</v>
      </c>
    </row>
    <row r="3" spans="1:12" x14ac:dyDescent="0.25">
      <c r="A3" s="17" t="s">
        <v>141</v>
      </c>
      <c r="B3" s="2" t="s">
        <v>4</v>
      </c>
      <c r="C3" s="2">
        <v>0</v>
      </c>
      <c r="D3" s="2">
        <v>7</v>
      </c>
      <c r="E3" s="3">
        <f>+LN(C3/D3+1)</f>
        <v>0</v>
      </c>
      <c r="F3" s="2">
        <v>100</v>
      </c>
      <c r="G3" s="2">
        <v>10</v>
      </c>
      <c r="H3" s="2">
        <f>+F3*G3</f>
        <v>1000</v>
      </c>
      <c r="I3" s="3">
        <f>+E3*H3</f>
        <v>0</v>
      </c>
      <c r="J3" s="17" t="s">
        <v>166</v>
      </c>
      <c r="K3" s="17">
        <f>+G3*E3+G4*E4</f>
        <v>0</v>
      </c>
      <c r="L3" s="51"/>
    </row>
    <row r="4" spans="1:12" x14ac:dyDescent="0.25">
      <c r="A4" s="17" t="s">
        <v>141</v>
      </c>
      <c r="B4" s="2" t="s">
        <v>5</v>
      </c>
      <c r="C4" s="2">
        <v>0</v>
      </c>
      <c r="D4" s="2">
        <v>7</v>
      </c>
      <c r="E4" s="3">
        <f t="shared" ref="E4:E19" si="0">+LN(C4/D4+1)</f>
        <v>0</v>
      </c>
      <c r="F4" s="2">
        <v>100</v>
      </c>
      <c r="G4" s="2">
        <v>6</v>
      </c>
      <c r="H4" s="2">
        <f t="shared" ref="H4:H19" si="1">+F4*G4</f>
        <v>600</v>
      </c>
      <c r="I4" s="3">
        <f t="shared" ref="I4:I19" si="2">+E4*H4</f>
        <v>0</v>
      </c>
      <c r="J4" s="17" t="s">
        <v>171</v>
      </c>
      <c r="K4" s="17">
        <f>+G5*E5+G6*E6</f>
        <v>0</v>
      </c>
      <c r="L4" s="47"/>
    </row>
    <row r="5" spans="1:12" x14ac:dyDescent="0.25">
      <c r="A5" s="17" t="s">
        <v>142</v>
      </c>
      <c r="B5" s="2" t="s">
        <v>6</v>
      </c>
      <c r="C5" s="2">
        <v>0</v>
      </c>
      <c r="D5" s="2">
        <v>7</v>
      </c>
      <c r="E5" s="3">
        <f t="shared" si="0"/>
        <v>0</v>
      </c>
      <c r="F5" s="2">
        <v>300</v>
      </c>
      <c r="G5" s="2">
        <v>10</v>
      </c>
      <c r="H5" s="2">
        <f t="shared" si="1"/>
        <v>3000</v>
      </c>
      <c r="I5" s="3">
        <f t="shared" si="2"/>
        <v>0</v>
      </c>
      <c r="J5" s="17" t="s">
        <v>172</v>
      </c>
      <c r="K5" s="17">
        <f>+G7*E7+G8*E8</f>
        <v>0</v>
      </c>
      <c r="L5" s="51"/>
    </row>
    <row r="6" spans="1:12" x14ac:dyDescent="0.25">
      <c r="A6" s="17" t="s">
        <v>142</v>
      </c>
      <c r="B6" s="2" t="s">
        <v>7</v>
      </c>
      <c r="C6" s="2">
        <v>0</v>
      </c>
      <c r="D6" s="2">
        <v>7</v>
      </c>
      <c r="E6" s="3">
        <f t="shared" si="0"/>
        <v>0</v>
      </c>
      <c r="F6" s="2">
        <v>300</v>
      </c>
      <c r="G6" s="2">
        <v>9</v>
      </c>
      <c r="H6" s="2">
        <f t="shared" si="1"/>
        <v>2700</v>
      </c>
      <c r="I6" s="3">
        <f t="shared" si="2"/>
        <v>0</v>
      </c>
      <c r="J6" s="17" t="s">
        <v>173</v>
      </c>
      <c r="K6" s="17">
        <f>+G9*E9+G10*E10+G11*E11+G12*E12</f>
        <v>0</v>
      </c>
    </row>
    <row r="7" spans="1:12" x14ac:dyDescent="0.25">
      <c r="A7" s="17" t="s">
        <v>143</v>
      </c>
      <c r="B7" s="2" t="s">
        <v>8</v>
      </c>
      <c r="C7" s="2">
        <v>0</v>
      </c>
      <c r="D7" s="2">
        <v>5</v>
      </c>
      <c r="E7" s="3">
        <f t="shared" si="0"/>
        <v>0</v>
      </c>
      <c r="F7" s="2">
        <v>60</v>
      </c>
      <c r="G7" s="2">
        <v>10</v>
      </c>
      <c r="H7" s="2">
        <f t="shared" si="1"/>
        <v>600</v>
      </c>
      <c r="I7" s="3">
        <f t="shared" si="2"/>
        <v>0</v>
      </c>
      <c r="J7" s="17" t="s">
        <v>174</v>
      </c>
      <c r="K7" s="17">
        <f>+G13*E13+G14*E14+G15*E15</f>
        <v>0</v>
      </c>
    </row>
    <row r="8" spans="1:12" x14ac:dyDescent="0.25">
      <c r="A8" s="17" t="s">
        <v>143</v>
      </c>
      <c r="B8" s="2" t="s">
        <v>9</v>
      </c>
      <c r="C8" s="2">
        <v>0</v>
      </c>
      <c r="D8" s="2">
        <v>5</v>
      </c>
      <c r="E8" s="3">
        <f t="shared" si="0"/>
        <v>0</v>
      </c>
      <c r="F8" s="2">
        <v>60</v>
      </c>
      <c r="G8" s="2">
        <v>9</v>
      </c>
      <c r="H8" s="2">
        <f t="shared" si="1"/>
        <v>540</v>
      </c>
      <c r="I8" s="3">
        <f t="shared" si="2"/>
        <v>0</v>
      </c>
      <c r="J8" s="17" t="s">
        <v>175</v>
      </c>
      <c r="K8" s="17">
        <f>+G16*E16+G17*E17</f>
        <v>0</v>
      </c>
    </row>
    <row r="9" spans="1:12" x14ac:dyDescent="0.25">
      <c r="A9" s="17" t="s">
        <v>146</v>
      </c>
      <c r="B9" s="2" t="s">
        <v>10</v>
      </c>
      <c r="C9" s="2">
        <v>0</v>
      </c>
      <c r="D9" s="2">
        <v>10</v>
      </c>
      <c r="E9" s="3">
        <f t="shared" si="0"/>
        <v>0</v>
      </c>
      <c r="F9" s="2">
        <v>500</v>
      </c>
      <c r="G9" s="2">
        <v>10</v>
      </c>
      <c r="H9" s="2">
        <f t="shared" si="1"/>
        <v>5000</v>
      </c>
      <c r="I9" s="3">
        <f t="shared" si="2"/>
        <v>0</v>
      </c>
      <c r="J9" s="18" t="s">
        <v>183</v>
      </c>
      <c r="K9" s="18">
        <f>+G18*E18+G19*E19</f>
        <v>0</v>
      </c>
    </row>
    <row r="10" spans="1:12" x14ac:dyDescent="0.25">
      <c r="A10" s="17" t="s">
        <v>146</v>
      </c>
      <c r="B10" s="2" t="s">
        <v>11</v>
      </c>
      <c r="C10" s="2">
        <v>0</v>
      </c>
      <c r="D10" s="2">
        <v>10</v>
      </c>
      <c r="E10" s="3">
        <f t="shared" si="0"/>
        <v>0</v>
      </c>
      <c r="F10" s="2">
        <v>500</v>
      </c>
      <c r="G10" s="2">
        <v>7</v>
      </c>
      <c r="H10" s="2">
        <f t="shared" si="1"/>
        <v>3500</v>
      </c>
      <c r="I10" s="3">
        <f t="shared" si="2"/>
        <v>0</v>
      </c>
    </row>
    <row r="11" spans="1:12" x14ac:dyDescent="0.25">
      <c r="A11" s="17" t="s">
        <v>146</v>
      </c>
      <c r="B11" s="2" t="s">
        <v>12</v>
      </c>
      <c r="C11" s="2">
        <v>0</v>
      </c>
      <c r="D11" s="2">
        <v>10</v>
      </c>
      <c r="E11" s="3">
        <f t="shared" si="0"/>
        <v>0</v>
      </c>
      <c r="F11" s="2">
        <v>500</v>
      </c>
      <c r="G11" s="2">
        <v>6</v>
      </c>
      <c r="H11" s="2">
        <f t="shared" si="1"/>
        <v>3000</v>
      </c>
      <c r="I11" s="3">
        <f t="shared" si="2"/>
        <v>0</v>
      </c>
    </row>
    <row r="12" spans="1:12" x14ac:dyDescent="0.25">
      <c r="A12" s="17" t="s">
        <v>146</v>
      </c>
      <c r="B12" s="2" t="s">
        <v>13</v>
      </c>
      <c r="C12" s="2">
        <v>0</v>
      </c>
      <c r="D12" s="2">
        <v>10</v>
      </c>
      <c r="E12" s="3">
        <f t="shared" si="0"/>
        <v>0</v>
      </c>
      <c r="F12" s="2">
        <v>500</v>
      </c>
      <c r="G12" s="2">
        <v>4.2</v>
      </c>
      <c r="H12" s="2">
        <f t="shared" si="1"/>
        <v>2100</v>
      </c>
      <c r="I12" s="3">
        <f t="shared" si="2"/>
        <v>0</v>
      </c>
    </row>
    <row r="13" spans="1:12" x14ac:dyDescent="0.25">
      <c r="A13" s="17" t="s">
        <v>144</v>
      </c>
      <c r="B13" s="2" t="s">
        <v>14</v>
      </c>
      <c r="C13" s="2">
        <v>0</v>
      </c>
      <c r="D13" s="2">
        <v>10</v>
      </c>
      <c r="E13" s="3">
        <f t="shared" si="0"/>
        <v>0</v>
      </c>
      <c r="F13" s="2">
        <v>300</v>
      </c>
      <c r="G13" s="2">
        <v>10</v>
      </c>
      <c r="H13" s="2">
        <f t="shared" si="1"/>
        <v>3000</v>
      </c>
      <c r="I13" s="3">
        <f t="shared" si="2"/>
        <v>0</v>
      </c>
    </row>
    <row r="14" spans="1:12" x14ac:dyDescent="0.25">
      <c r="A14" s="17" t="s">
        <v>144</v>
      </c>
      <c r="B14" s="2" t="s">
        <v>15</v>
      </c>
      <c r="C14" s="2">
        <v>0</v>
      </c>
      <c r="D14" s="2">
        <v>10</v>
      </c>
      <c r="E14" s="3">
        <f t="shared" si="0"/>
        <v>0</v>
      </c>
      <c r="F14" s="2">
        <v>300</v>
      </c>
      <c r="G14" s="2">
        <v>8</v>
      </c>
      <c r="H14" s="2">
        <f t="shared" si="1"/>
        <v>2400</v>
      </c>
      <c r="I14" s="3">
        <f t="shared" si="2"/>
        <v>0</v>
      </c>
    </row>
    <row r="15" spans="1:12" x14ac:dyDescent="0.25">
      <c r="A15" s="17" t="s">
        <v>144</v>
      </c>
      <c r="B15" s="2" t="s">
        <v>16</v>
      </c>
      <c r="C15" s="2">
        <v>0</v>
      </c>
      <c r="D15" s="2">
        <v>10</v>
      </c>
      <c r="E15" s="3">
        <f t="shared" si="0"/>
        <v>0</v>
      </c>
      <c r="F15" s="2">
        <v>300</v>
      </c>
      <c r="G15" s="2">
        <v>10</v>
      </c>
      <c r="H15" s="2">
        <f t="shared" si="1"/>
        <v>3000</v>
      </c>
      <c r="I15" s="3">
        <f t="shared" si="2"/>
        <v>0</v>
      </c>
    </row>
    <row r="16" spans="1:12" x14ac:dyDescent="0.25">
      <c r="A16" s="17" t="s">
        <v>145</v>
      </c>
      <c r="B16" s="2" t="s">
        <v>17</v>
      </c>
      <c r="C16" s="2">
        <v>0</v>
      </c>
      <c r="D16" s="2">
        <v>10</v>
      </c>
      <c r="E16" s="3">
        <f t="shared" si="0"/>
        <v>0</v>
      </c>
      <c r="F16" s="2">
        <v>100</v>
      </c>
      <c r="G16" s="2">
        <v>10</v>
      </c>
      <c r="H16" s="2">
        <f t="shared" si="1"/>
        <v>1000</v>
      </c>
      <c r="I16" s="3">
        <f t="shared" si="2"/>
        <v>0</v>
      </c>
    </row>
    <row r="17" spans="1:16" x14ac:dyDescent="0.25">
      <c r="A17" s="17" t="s">
        <v>145</v>
      </c>
      <c r="B17" s="2" t="s">
        <v>18</v>
      </c>
      <c r="C17" s="2">
        <v>0</v>
      </c>
      <c r="D17" s="2">
        <v>10</v>
      </c>
      <c r="E17" s="3">
        <f t="shared" si="0"/>
        <v>0</v>
      </c>
      <c r="F17" s="2">
        <v>100</v>
      </c>
      <c r="G17" s="2">
        <v>8</v>
      </c>
      <c r="H17" s="2">
        <f t="shared" si="1"/>
        <v>800</v>
      </c>
      <c r="I17" s="3">
        <f t="shared" si="2"/>
        <v>0</v>
      </c>
    </row>
    <row r="18" spans="1:16" x14ac:dyDescent="0.25">
      <c r="A18" s="18" t="s">
        <v>147</v>
      </c>
      <c r="B18" s="2" t="s">
        <v>19</v>
      </c>
      <c r="C18" s="2">
        <v>0</v>
      </c>
      <c r="D18" s="2">
        <v>5</v>
      </c>
      <c r="E18" s="3">
        <f t="shared" si="0"/>
        <v>0</v>
      </c>
      <c r="F18" s="2">
        <v>100</v>
      </c>
      <c r="G18" s="2">
        <v>10</v>
      </c>
      <c r="H18" s="2">
        <f t="shared" si="1"/>
        <v>1000</v>
      </c>
      <c r="I18" s="3">
        <f t="shared" si="2"/>
        <v>0</v>
      </c>
    </row>
    <row r="19" spans="1:16" x14ac:dyDescent="0.25">
      <c r="A19" s="18" t="s">
        <v>147</v>
      </c>
      <c r="B19" s="2" t="s">
        <v>20</v>
      </c>
      <c r="C19" s="2">
        <v>0</v>
      </c>
      <c r="D19" s="2">
        <v>5</v>
      </c>
      <c r="E19" s="3">
        <f t="shared" si="0"/>
        <v>0</v>
      </c>
      <c r="F19" s="2">
        <v>100</v>
      </c>
      <c r="G19" s="2">
        <v>10</v>
      </c>
      <c r="H19" s="2">
        <f t="shared" si="1"/>
        <v>1000</v>
      </c>
      <c r="I19" s="3">
        <f t="shared" si="2"/>
        <v>0</v>
      </c>
      <c r="L19" s="49"/>
      <c r="M19" s="49"/>
      <c r="N19" s="49"/>
      <c r="O19" s="49"/>
      <c r="P19" s="49"/>
    </row>
    <row r="20" spans="1:16" x14ac:dyDescent="0.25">
      <c r="L20" s="47"/>
      <c r="M20" s="47"/>
      <c r="N20" s="47"/>
      <c r="O20" s="47"/>
      <c r="P20" s="47"/>
    </row>
    <row r="21" spans="1:16" x14ac:dyDescent="0.25">
      <c r="E21" s="68" t="s">
        <v>25</v>
      </c>
      <c r="F21" s="68"/>
      <c r="G21" s="68"/>
      <c r="I21" s="48">
        <f>+P25</f>
        <v>3121.2873734843702</v>
      </c>
      <c r="L21" s="50"/>
      <c r="M21" s="47"/>
      <c r="N21" s="47"/>
      <c r="O21" s="47"/>
      <c r="P21" s="47"/>
    </row>
    <row r="22" spans="1:16" x14ac:dyDescent="0.25">
      <c r="E22" s="68" t="s">
        <v>249</v>
      </c>
      <c r="F22" s="68"/>
      <c r="G22" s="68"/>
      <c r="I22" s="8">
        <f>SUM(I3:I19)</f>
        <v>0</v>
      </c>
    </row>
    <row r="23" spans="1:16" ht="18" customHeight="1" x14ac:dyDescent="0.25">
      <c r="D23" s="68" t="s">
        <v>26</v>
      </c>
      <c r="E23" s="68"/>
      <c r="F23" s="68"/>
      <c r="G23" s="68"/>
      <c r="I23" s="8">
        <f>+I22/I21</f>
        <v>0</v>
      </c>
      <c r="L23" s="65" t="s">
        <v>255</v>
      </c>
      <c r="M23" s="65"/>
      <c r="N23" s="65"/>
      <c r="O23" s="65"/>
      <c r="P23" s="65"/>
    </row>
    <row r="24" spans="1:16" x14ac:dyDescent="0.25">
      <c r="D24" s="68" t="s">
        <v>27</v>
      </c>
      <c r="E24" s="68"/>
      <c r="F24" s="68"/>
      <c r="G24" s="68"/>
      <c r="I24" s="8">
        <f>4*I23</f>
        <v>0</v>
      </c>
      <c r="L24" s="34" t="s">
        <v>250</v>
      </c>
      <c r="M24" s="34" t="s">
        <v>251</v>
      </c>
      <c r="N24" s="34" t="s">
        <v>252</v>
      </c>
      <c r="O24" s="34" t="s">
        <v>253</v>
      </c>
      <c r="P24" s="34" t="s">
        <v>254</v>
      </c>
    </row>
    <row r="25" spans="1:16" ht="15.75" thickBot="1" x14ac:dyDescent="0.3">
      <c r="L25" s="41">
        <v>76.2481438434599</v>
      </c>
      <c r="M25" s="41">
        <v>133.531392624522</v>
      </c>
      <c r="N25" s="41">
        <v>284.28579347402803</v>
      </c>
      <c r="O25" s="38">
        <v>537.27336537895803</v>
      </c>
      <c r="P25" s="40">
        <v>3121.2873734843702</v>
      </c>
    </row>
    <row r="27" spans="1:16" ht="18" x14ac:dyDescent="0.35">
      <c r="L27" s="35"/>
    </row>
    <row r="29" spans="1:16" x14ac:dyDescent="0.25">
      <c r="M29" s="47"/>
    </row>
  </sheetData>
  <mergeCells count="6">
    <mergeCell ref="L23:P23"/>
    <mergeCell ref="A1:I1"/>
    <mergeCell ref="D23:G23"/>
    <mergeCell ref="D24:G24"/>
    <mergeCell ref="E22:G22"/>
    <mergeCell ref="E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sqref="A1:I1"/>
    </sheetView>
  </sheetViews>
  <sheetFormatPr baseColWidth="10" defaultRowHeight="15" x14ac:dyDescent="0.25"/>
  <cols>
    <col min="3" max="3" width="12.5703125" customWidth="1"/>
    <col min="5" max="5" width="18.7109375" bestFit="1" customWidth="1"/>
    <col min="8" max="8" width="11.42578125" customWidth="1"/>
    <col min="9" max="9" width="22.42578125" bestFit="1" customWidth="1"/>
    <col min="12" max="12" width="20.7109375" bestFit="1" customWidth="1"/>
    <col min="13" max="13" width="18.5703125" bestFit="1" customWidth="1"/>
    <col min="14" max="14" width="17.7109375" bestFit="1" customWidth="1"/>
    <col min="15" max="15" width="18.5703125" bestFit="1" customWidth="1"/>
    <col min="16" max="16" width="17.85546875" customWidth="1"/>
  </cols>
  <sheetData>
    <row r="1" spans="1:12" ht="30" customHeight="1" x14ac:dyDescent="0.25">
      <c r="A1" s="66" t="s">
        <v>28</v>
      </c>
      <c r="B1" s="67"/>
      <c r="C1" s="67"/>
      <c r="D1" s="67"/>
      <c r="E1" s="67"/>
      <c r="F1" s="67"/>
      <c r="G1" s="67"/>
      <c r="H1" s="67"/>
      <c r="I1" s="67"/>
    </row>
    <row r="2" spans="1:12" ht="48" customHeight="1" x14ac:dyDescent="0.25">
      <c r="A2" s="4" t="s">
        <v>139</v>
      </c>
      <c r="B2" s="4" t="s">
        <v>3</v>
      </c>
      <c r="C2" s="4" t="s">
        <v>21</v>
      </c>
      <c r="D2" s="4" t="s">
        <v>22</v>
      </c>
      <c r="E2" s="4" t="s">
        <v>23</v>
      </c>
      <c r="F2" s="5" t="s">
        <v>137</v>
      </c>
      <c r="G2" s="5" t="s">
        <v>24</v>
      </c>
      <c r="H2" s="5" t="s">
        <v>138</v>
      </c>
      <c r="I2" s="5" t="s">
        <v>125</v>
      </c>
    </row>
    <row r="3" spans="1:12" x14ac:dyDescent="0.25">
      <c r="A3" s="17" t="s">
        <v>141</v>
      </c>
      <c r="B3" s="2" t="s">
        <v>31</v>
      </c>
      <c r="C3" s="2">
        <v>0</v>
      </c>
      <c r="D3" s="2">
        <v>7</v>
      </c>
      <c r="E3" s="6">
        <f>+LN(C3/D3+1)</f>
        <v>0</v>
      </c>
      <c r="F3" s="2">
        <v>100</v>
      </c>
      <c r="G3" s="2">
        <v>3.5</v>
      </c>
      <c r="H3" s="2">
        <f>+F3*G3</f>
        <v>350</v>
      </c>
      <c r="I3" s="9">
        <f>+E3*H3</f>
        <v>0</v>
      </c>
      <c r="J3" s="17" t="s">
        <v>166</v>
      </c>
      <c r="K3" s="17">
        <f>+G3*E3+G4*E4</f>
        <v>0</v>
      </c>
      <c r="L3" s="51"/>
    </row>
    <row r="4" spans="1:12" x14ac:dyDescent="0.25">
      <c r="A4" s="17" t="s">
        <v>141</v>
      </c>
      <c r="B4" s="2" t="s">
        <v>32</v>
      </c>
      <c r="C4" s="2">
        <v>0</v>
      </c>
      <c r="D4" s="2">
        <v>7</v>
      </c>
      <c r="E4" s="6">
        <f t="shared" ref="E4:E25" si="0">+LN(C4/D4+1)</f>
        <v>0</v>
      </c>
      <c r="F4" s="2">
        <v>100</v>
      </c>
      <c r="G4" s="2">
        <v>2</v>
      </c>
      <c r="H4" s="2">
        <f t="shared" ref="H4:H25" si="1">+F4*G4</f>
        <v>200</v>
      </c>
      <c r="I4" s="9">
        <f t="shared" ref="I4:I25" si="2">+E4*H4</f>
        <v>0</v>
      </c>
      <c r="J4" s="17" t="s">
        <v>171</v>
      </c>
      <c r="K4" s="17">
        <f>+G5*E5</f>
        <v>0</v>
      </c>
      <c r="L4" s="47"/>
    </row>
    <row r="5" spans="1:12" x14ac:dyDescent="0.25">
      <c r="A5" s="17" t="s">
        <v>142</v>
      </c>
      <c r="B5" s="2" t="s">
        <v>33</v>
      </c>
      <c r="C5" s="2">
        <v>0</v>
      </c>
      <c r="D5" s="2">
        <v>7</v>
      </c>
      <c r="E5" s="6">
        <f t="shared" si="0"/>
        <v>0</v>
      </c>
      <c r="F5" s="2">
        <v>300</v>
      </c>
      <c r="G5" s="2">
        <v>8</v>
      </c>
      <c r="H5" s="2">
        <f t="shared" si="1"/>
        <v>2400</v>
      </c>
      <c r="I5" s="9">
        <f t="shared" si="2"/>
        <v>0</v>
      </c>
      <c r="J5" s="17" t="s">
        <v>172</v>
      </c>
      <c r="K5" s="17">
        <f>+G6*E6</f>
        <v>0</v>
      </c>
      <c r="L5" s="51"/>
    </row>
    <row r="6" spans="1:12" x14ac:dyDescent="0.25">
      <c r="A6" s="17" t="s">
        <v>143</v>
      </c>
      <c r="B6" s="2" t="s">
        <v>34</v>
      </c>
      <c r="C6" s="2">
        <v>0</v>
      </c>
      <c r="D6" s="2">
        <v>5</v>
      </c>
      <c r="E6" s="6">
        <f t="shared" si="0"/>
        <v>0</v>
      </c>
      <c r="F6" s="2">
        <v>60</v>
      </c>
      <c r="G6" s="2">
        <v>8</v>
      </c>
      <c r="H6" s="2">
        <f t="shared" si="1"/>
        <v>480</v>
      </c>
      <c r="I6" s="9">
        <f t="shared" si="2"/>
        <v>0</v>
      </c>
      <c r="J6" s="17" t="s">
        <v>173</v>
      </c>
      <c r="K6" s="17">
        <f>+G7*E7+G8*E8+G9*E9+G10*E10</f>
        <v>0</v>
      </c>
    </row>
    <row r="7" spans="1:12" x14ac:dyDescent="0.25">
      <c r="A7" s="17" t="s">
        <v>146</v>
      </c>
      <c r="B7" s="10" t="s">
        <v>35</v>
      </c>
      <c r="C7" s="2">
        <v>0</v>
      </c>
      <c r="D7" s="2">
        <v>10</v>
      </c>
      <c r="E7" s="6">
        <f t="shared" si="0"/>
        <v>0</v>
      </c>
      <c r="F7" s="2">
        <v>500</v>
      </c>
      <c r="G7" s="2">
        <v>6</v>
      </c>
      <c r="H7" s="2">
        <f t="shared" si="1"/>
        <v>3000</v>
      </c>
      <c r="I7" s="9">
        <f t="shared" si="2"/>
        <v>0</v>
      </c>
      <c r="J7" s="17" t="s">
        <v>174</v>
      </c>
      <c r="K7" s="17">
        <f>+G11*E11+G12*E12</f>
        <v>0</v>
      </c>
    </row>
    <row r="8" spans="1:12" x14ac:dyDescent="0.25">
      <c r="A8" s="17" t="s">
        <v>146</v>
      </c>
      <c r="B8" s="2" t="s">
        <v>36</v>
      </c>
      <c r="C8" s="2">
        <v>0</v>
      </c>
      <c r="D8" s="2">
        <v>10</v>
      </c>
      <c r="E8" s="6">
        <f t="shared" si="0"/>
        <v>0</v>
      </c>
      <c r="F8" s="2">
        <v>500</v>
      </c>
      <c r="G8" s="2">
        <v>5.5</v>
      </c>
      <c r="H8" s="2">
        <f t="shared" si="1"/>
        <v>2750</v>
      </c>
      <c r="I8" s="9">
        <f t="shared" si="2"/>
        <v>0</v>
      </c>
      <c r="J8" s="17" t="s">
        <v>175</v>
      </c>
      <c r="K8" s="17">
        <f>+G13*E13</f>
        <v>0</v>
      </c>
    </row>
    <row r="9" spans="1:12" x14ac:dyDescent="0.25">
      <c r="A9" s="17" t="s">
        <v>146</v>
      </c>
      <c r="B9" s="2" t="s">
        <v>37</v>
      </c>
      <c r="C9" s="2">
        <v>0</v>
      </c>
      <c r="D9" s="2">
        <v>10</v>
      </c>
      <c r="E9" s="6">
        <f t="shared" si="0"/>
        <v>0</v>
      </c>
      <c r="F9" s="2">
        <v>500</v>
      </c>
      <c r="G9" s="2">
        <v>3.6</v>
      </c>
      <c r="H9" s="2">
        <f t="shared" si="1"/>
        <v>1800</v>
      </c>
      <c r="I9" s="9">
        <f t="shared" si="2"/>
        <v>0</v>
      </c>
      <c r="J9" s="18" t="s">
        <v>176</v>
      </c>
      <c r="K9" s="18">
        <f>+G14*E14+G15*E15+G16*E16+G17*E17+G18*E18+G19*E19</f>
        <v>0</v>
      </c>
    </row>
    <row r="10" spans="1:12" x14ac:dyDescent="0.25">
      <c r="A10" s="17" t="s">
        <v>146</v>
      </c>
      <c r="B10" s="2" t="s">
        <v>38</v>
      </c>
      <c r="C10" s="2">
        <v>0</v>
      </c>
      <c r="D10" s="2">
        <v>10</v>
      </c>
      <c r="E10" s="6">
        <f t="shared" si="0"/>
        <v>0</v>
      </c>
      <c r="F10" s="2">
        <v>500</v>
      </c>
      <c r="G10" s="2">
        <v>3.33</v>
      </c>
      <c r="H10" s="2">
        <f t="shared" si="1"/>
        <v>1665</v>
      </c>
      <c r="I10" s="9">
        <f t="shared" si="2"/>
        <v>0</v>
      </c>
      <c r="J10" s="18" t="s">
        <v>184</v>
      </c>
      <c r="K10" s="18">
        <f>+G20*E20+G21*E21+G22*E22+G23*E23+G24*E24</f>
        <v>0</v>
      </c>
    </row>
    <row r="11" spans="1:12" x14ac:dyDescent="0.25">
      <c r="A11" s="17" t="s">
        <v>144</v>
      </c>
      <c r="B11" s="2" t="s">
        <v>39</v>
      </c>
      <c r="C11" s="2">
        <v>0</v>
      </c>
      <c r="D11" s="2">
        <v>10</v>
      </c>
      <c r="E11" s="6">
        <f t="shared" si="0"/>
        <v>0</v>
      </c>
      <c r="F11" s="2">
        <v>300</v>
      </c>
      <c r="G11" s="2">
        <v>5</v>
      </c>
      <c r="H11" s="2">
        <f t="shared" si="1"/>
        <v>1500</v>
      </c>
      <c r="I11" s="9">
        <f t="shared" si="2"/>
        <v>0</v>
      </c>
      <c r="J11" s="18" t="s">
        <v>183</v>
      </c>
      <c r="K11" s="18">
        <f>+G25*E25</f>
        <v>0</v>
      </c>
    </row>
    <row r="12" spans="1:12" x14ac:dyDescent="0.25">
      <c r="A12" s="17" t="s">
        <v>144</v>
      </c>
      <c r="B12" s="2" t="s">
        <v>40</v>
      </c>
      <c r="C12" s="2">
        <v>0</v>
      </c>
      <c r="D12" s="2">
        <v>10</v>
      </c>
      <c r="E12" s="6">
        <f t="shared" si="0"/>
        <v>0</v>
      </c>
      <c r="F12" s="2">
        <v>300</v>
      </c>
      <c r="G12" s="2">
        <v>2.5</v>
      </c>
      <c r="H12" s="2">
        <f t="shared" si="1"/>
        <v>750</v>
      </c>
      <c r="I12" s="9">
        <f t="shared" si="2"/>
        <v>0</v>
      </c>
    </row>
    <row r="13" spans="1:12" x14ac:dyDescent="0.25">
      <c r="A13" s="17" t="s">
        <v>145</v>
      </c>
      <c r="B13" s="2" t="s">
        <v>41</v>
      </c>
      <c r="C13" s="2">
        <v>0</v>
      </c>
      <c r="D13" s="2">
        <v>10</v>
      </c>
      <c r="E13" s="6">
        <f t="shared" si="0"/>
        <v>0</v>
      </c>
      <c r="F13" s="2">
        <v>100</v>
      </c>
      <c r="G13" s="2">
        <v>6</v>
      </c>
      <c r="H13" s="2">
        <f t="shared" si="1"/>
        <v>600</v>
      </c>
      <c r="I13" s="9">
        <f t="shared" si="2"/>
        <v>0</v>
      </c>
    </row>
    <row r="14" spans="1:12" x14ac:dyDescent="0.25">
      <c r="A14" s="18" t="s">
        <v>149</v>
      </c>
      <c r="B14" s="2" t="s">
        <v>42</v>
      </c>
      <c r="C14" s="2">
        <v>0</v>
      </c>
      <c r="D14" s="2">
        <v>5</v>
      </c>
      <c r="E14" s="6">
        <f t="shared" si="0"/>
        <v>0</v>
      </c>
      <c r="F14" s="2">
        <v>35</v>
      </c>
      <c r="G14" s="2">
        <v>8</v>
      </c>
      <c r="H14" s="2">
        <f t="shared" si="1"/>
        <v>280</v>
      </c>
      <c r="I14" s="9">
        <f t="shared" si="2"/>
        <v>0</v>
      </c>
    </row>
    <row r="15" spans="1:12" x14ac:dyDescent="0.25">
      <c r="A15" s="18" t="s">
        <v>149</v>
      </c>
      <c r="B15" s="2" t="s">
        <v>43</v>
      </c>
      <c r="C15" s="2">
        <v>0</v>
      </c>
      <c r="D15" s="2">
        <v>5</v>
      </c>
      <c r="E15" s="6">
        <f t="shared" si="0"/>
        <v>0</v>
      </c>
      <c r="F15" s="2">
        <v>35</v>
      </c>
      <c r="G15" s="2">
        <v>4</v>
      </c>
      <c r="H15" s="2">
        <f t="shared" si="1"/>
        <v>140</v>
      </c>
      <c r="I15" s="9">
        <f t="shared" si="2"/>
        <v>0</v>
      </c>
    </row>
    <row r="16" spans="1:12" x14ac:dyDescent="0.25">
      <c r="A16" s="18" t="s">
        <v>149</v>
      </c>
      <c r="B16" s="2" t="s">
        <v>44</v>
      </c>
      <c r="C16" s="2">
        <v>0</v>
      </c>
      <c r="D16" s="2">
        <v>5</v>
      </c>
      <c r="E16" s="6">
        <f t="shared" si="0"/>
        <v>0</v>
      </c>
      <c r="F16" s="2">
        <v>35</v>
      </c>
      <c r="G16" s="2">
        <v>10</v>
      </c>
      <c r="H16" s="2">
        <f t="shared" si="1"/>
        <v>350</v>
      </c>
      <c r="I16" s="9">
        <f t="shared" si="2"/>
        <v>0</v>
      </c>
    </row>
    <row r="17" spans="1:16" x14ac:dyDescent="0.25">
      <c r="A17" s="18" t="s">
        <v>149</v>
      </c>
      <c r="B17" s="2" t="s">
        <v>45</v>
      </c>
      <c r="C17" s="2">
        <v>0</v>
      </c>
      <c r="D17" s="2">
        <v>5</v>
      </c>
      <c r="E17" s="6">
        <f t="shared" si="0"/>
        <v>0</v>
      </c>
      <c r="F17" s="2">
        <v>35</v>
      </c>
      <c r="G17" s="2">
        <v>4</v>
      </c>
      <c r="H17" s="2">
        <f t="shared" si="1"/>
        <v>140</v>
      </c>
      <c r="I17" s="9">
        <f t="shared" si="2"/>
        <v>0</v>
      </c>
    </row>
    <row r="18" spans="1:16" x14ac:dyDescent="0.25">
      <c r="A18" s="18" t="s">
        <v>149</v>
      </c>
      <c r="B18" s="2" t="s">
        <v>46</v>
      </c>
      <c r="C18" s="2">
        <v>0</v>
      </c>
      <c r="D18" s="2">
        <v>5</v>
      </c>
      <c r="E18" s="6">
        <f t="shared" si="0"/>
        <v>0</v>
      </c>
      <c r="F18" s="2">
        <v>35</v>
      </c>
      <c r="G18" s="2">
        <v>4</v>
      </c>
      <c r="H18" s="2">
        <f t="shared" si="1"/>
        <v>140</v>
      </c>
      <c r="I18" s="9">
        <f t="shared" si="2"/>
        <v>0</v>
      </c>
    </row>
    <row r="19" spans="1:16" x14ac:dyDescent="0.25">
      <c r="A19" s="18" t="s">
        <v>149</v>
      </c>
      <c r="B19" s="2" t="s">
        <v>47</v>
      </c>
      <c r="C19" s="2">
        <v>0</v>
      </c>
      <c r="D19" s="2">
        <v>5</v>
      </c>
      <c r="E19" s="6">
        <f t="shared" si="0"/>
        <v>0</v>
      </c>
      <c r="F19" s="2">
        <v>35</v>
      </c>
      <c r="G19" s="2">
        <v>4</v>
      </c>
      <c r="H19" s="2">
        <f t="shared" si="1"/>
        <v>140</v>
      </c>
      <c r="I19" s="9">
        <f t="shared" si="2"/>
        <v>0</v>
      </c>
    </row>
    <row r="20" spans="1:16" x14ac:dyDescent="0.25">
      <c r="A20" s="18" t="s">
        <v>150</v>
      </c>
      <c r="B20" s="2" t="s">
        <v>48</v>
      </c>
      <c r="C20" s="2">
        <v>0</v>
      </c>
      <c r="D20" s="2">
        <v>5</v>
      </c>
      <c r="E20" s="6">
        <f t="shared" si="0"/>
        <v>0</v>
      </c>
      <c r="F20" s="2">
        <v>100</v>
      </c>
      <c r="G20" s="2">
        <v>5</v>
      </c>
      <c r="H20" s="2">
        <f t="shared" si="1"/>
        <v>500</v>
      </c>
      <c r="I20" s="9">
        <f t="shared" si="2"/>
        <v>0</v>
      </c>
    </row>
    <row r="21" spans="1:16" x14ac:dyDescent="0.25">
      <c r="A21" s="18" t="s">
        <v>150</v>
      </c>
      <c r="B21" s="2" t="s">
        <v>49</v>
      </c>
      <c r="C21" s="2">
        <v>0</v>
      </c>
      <c r="D21" s="2">
        <v>5</v>
      </c>
      <c r="E21" s="6">
        <f t="shared" si="0"/>
        <v>0</v>
      </c>
      <c r="F21" s="2">
        <v>100</v>
      </c>
      <c r="G21" s="2">
        <v>10</v>
      </c>
      <c r="H21" s="2">
        <f t="shared" si="1"/>
        <v>1000</v>
      </c>
      <c r="I21" s="9">
        <f t="shared" si="2"/>
        <v>0</v>
      </c>
    </row>
    <row r="22" spans="1:16" x14ac:dyDescent="0.25">
      <c r="A22" s="18" t="s">
        <v>150</v>
      </c>
      <c r="B22" s="2" t="s">
        <v>50</v>
      </c>
      <c r="C22" s="2">
        <v>0</v>
      </c>
      <c r="D22" s="2">
        <v>5</v>
      </c>
      <c r="E22" s="6">
        <f t="shared" si="0"/>
        <v>0</v>
      </c>
      <c r="F22" s="2">
        <v>100</v>
      </c>
      <c r="G22" s="2">
        <v>10</v>
      </c>
      <c r="H22" s="2">
        <f t="shared" si="1"/>
        <v>1000</v>
      </c>
      <c r="I22" s="9">
        <f t="shared" si="2"/>
        <v>0</v>
      </c>
    </row>
    <row r="23" spans="1:16" x14ac:dyDescent="0.25">
      <c r="A23" s="18" t="s">
        <v>150</v>
      </c>
      <c r="B23" s="2" t="s">
        <v>51</v>
      </c>
      <c r="C23" s="2">
        <v>0</v>
      </c>
      <c r="D23" s="2">
        <v>5</v>
      </c>
      <c r="E23" s="6">
        <f t="shared" si="0"/>
        <v>0</v>
      </c>
      <c r="F23" s="2">
        <v>100</v>
      </c>
      <c r="G23" s="2">
        <v>10</v>
      </c>
      <c r="H23" s="2">
        <f t="shared" si="1"/>
        <v>1000</v>
      </c>
      <c r="I23" s="9">
        <f t="shared" si="2"/>
        <v>0</v>
      </c>
    </row>
    <row r="24" spans="1:16" x14ac:dyDescent="0.25">
      <c r="A24" s="18" t="s">
        <v>150</v>
      </c>
      <c r="B24" s="2" t="s">
        <v>52</v>
      </c>
      <c r="C24" s="2">
        <v>0</v>
      </c>
      <c r="D24" s="2">
        <v>5</v>
      </c>
      <c r="E24" s="6">
        <f t="shared" si="0"/>
        <v>0</v>
      </c>
      <c r="F24" s="2">
        <v>100</v>
      </c>
      <c r="G24" s="2">
        <v>6</v>
      </c>
      <c r="H24" s="2">
        <f t="shared" si="1"/>
        <v>600</v>
      </c>
      <c r="I24" s="9">
        <f t="shared" si="2"/>
        <v>0</v>
      </c>
    </row>
    <row r="25" spans="1:16" x14ac:dyDescent="0.25">
      <c r="A25" s="18" t="s">
        <v>147</v>
      </c>
      <c r="B25" s="2" t="s">
        <v>53</v>
      </c>
      <c r="C25" s="2">
        <v>0</v>
      </c>
      <c r="D25" s="2">
        <v>5</v>
      </c>
      <c r="E25" s="6">
        <f t="shared" si="0"/>
        <v>0</v>
      </c>
      <c r="F25" s="2">
        <v>100</v>
      </c>
      <c r="G25" s="2">
        <v>8</v>
      </c>
      <c r="H25" s="2">
        <f t="shared" si="1"/>
        <v>800</v>
      </c>
      <c r="I25" s="9">
        <f t="shared" si="2"/>
        <v>0</v>
      </c>
      <c r="L25" s="33"/>
      <c r="M25" s="33"/>
      <c r="N25" s="33"/>
      <c r="O25" s="33"/>
      <c r="P25" s="33"/>
    </row>
    <row r="27" spans="1:16" x14ac:dyDescent="0.25">
      <c r="E27" s="68" t="s">
        <v>25</v>
      </c>
      <c r="F27" s="68"/>
      <c r="G27" s="68"/>
      <c r="I27" s="52">
        <v>6155.8784579076801</v>
      </c>
    </row>
    <row r="28" spans="1:16" ht="18" customHeight="1" x14ac:dyDescent="0.25">
      <c r="E28" s="68" t="s">
        <v>249</v>
      </c>
      <c r="F28" s="68"/>
      <c r="G28" s="68"/>
      <c r="I28" s="7">
        <f>SUM(I3:I25)</f>
        <v>0</v>
      </c>
      <c r="L28" s="65" t="s">
        <v>256</v>
      </c>
      <c r="M28" s="65"/>
      <c r="N28" s="65"/>
      <c r="O28" s="65"/>
      <c r="P28" s="65"/>
    </row>
    <row r="29" spans="1:16" x14ac:dyDescent="0.25">
      <c r="D29" s="68" t="s">
        <v>26</v>
      </c>
      <c r="E29" s="68"/>
      <c r="F29" s="68"/>
      <c r="G29" s="68"/>
      <c r="I29" s="7">
        <f>+I28/I27</f>
        <v>0</v>
      </c>
      <c r="L29" s="34" t="s">
        <v>250</v>
      </c>
      <c r="M29" s="34" t="s">
        <v>251</v>
      </c>
      <c r="N29" s="34" t="s">
        <v>252</v>
      </c>
      <c r="O29" s="34" t="s">
        <v>253</v>
      </c>
      <c r="P29" s="34" t="s">
        <v>254</v>
      </c>
    </row>
    <row r="30" spans="1:16" ht="15.75" thickBot="1" x14ac:dyDescent="0.3">
      <c r="D30" s="68" t="s">
        <v>27</v>
      </c>
      <c r="E30" s="68"/>
      <c r="F30" s="68"/>
      <c r="G30" s="68"/>
      <c r="I30" s="7">
        <f>2.5*I29</f>
        <v>0</v>
      </c>
      <c r="L30" s="42">
        <v>25.5250179511536</v>
      </c>
      <c r="M30" s="42">
        <v>313.642520041002</v>
      </c>
      <c r="N30" s="40">
        <v>609.95739960351295</v>
      </c>
      <c r="O30" s="40">
        <v>1215.0069281066201</v>
      </c>
      <c r="P30" s="38">
        <v>6155.8784579076801</v>
      </c>
    </row>
    <row r="33" spans="12:12" ht="18" x14ac:dyDescent="0.35">
      <c r="L33" s="35"/>
    </row>
  </sheetData>
  <mergeCells count="6">
    <mergeCell ref="D30:G30"/>
    <mergeCell ref="L28:P28"/>
    <mergeCell ref="A1:I1"/>
    <mergeCell ref="E28:G28"/>
    <mergeCell ref="E27:G27"/>
    <mergeCell ref="D29:G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sqref="A1:I1"/>
    </sheetView>
  </sheetViews>
  <sheetFormatPr baseColWidth="10" defaultRowHeight="15" x14ac:dyDescent="0.25"/>
  <cols>
    <col min="3" max="3" width="12.5703125" customWidth="1"/>
    <col min="5" max="5" width="18.7109375" bestFit="1" customWidth="1"/>
    <col min="8" max="8" width="11.42578125" customWidth="1"/>
    <col min="9" max="9" width="22.42578125" bestFit="1" customWidth="1"/>
    <col min="12" max="12" width="20.7109375" bestFit="1" customWidth="1"/>
    <col min="13" max="14" width="18.5703125" bestFit="1" customWidth="1"/>
    <col min="15" max="15" width="17.7109375" bestFit="1" customWidth="1"/>
    <col min="16" max="16" width="18.5703125" bestFit="1" customWidth="1"/>
  </cols>
  <sheetData>
    <row r="1" spans="1:12" ht="30" customHeight="1" x14ac:dyDescent="0.25">
      <c r="A1" s="70" t="s">
        <v>29</v>
      </c>
      <c r="B1" s="70"/>
      <c r="C1" s="70"/>
      <c r="D1" s="70"/>
      <c r="E1" s="70"/>
      <c r="F1" s="70"/>
      <c r="G1" s="70"/>
      <c r="H1" s="70"/>
      <c r="I1" s="70"/>
    </row>
    <row r="2" spans="1:12" ht="48" customHeight="1" x14ac:dyDescent="0.25">
      <c r="A2" s="4" t="s">
        <v>139</v>
      </c>
      <c r="B2" s="4" t="s">
        <v>3</v>
      </c>
      <c r="C2" s="4" t="s">
        <v>21</v>
      </c>
      <c r="D2" s="4" t="s">
        <v>22</v>
      </c>
      <c r="E2" s="4" t="s">
        <v>23</v>
      </c>
      <c r="F2" s="5" t="s">
        <v>137</v>
      </c>
      <c r="G2" s="5" t="s">
        <v>24</v>
      </c>
      <c r="H2" s="5" t="s">
        <v>138</v>
      </c>
      <c r="I2" s="5" t="s">
        <v>125</v>
      </c>
    </row>
    <row r="3" spans="1:12" x14ac:dyDescent="0.25">
      <c r="A3" s="17" t="s">
        <v>54</v>
      </c>
      <c r="B3" s="2" t="s">
        <v>54</v>
      </c>
      <c r="C3" s="2">
        <v>0</v>
      </c>
      <c r="D3" s="2">
        <v>5</v>
      </c>
      <c r="E3" s="6">
        <f>+LN(C3/D3+1)</f>
        <v>0</v>
      </c>
      <c r="F3" s="2">
        <v>5</v>
      </c>
      <c r="G3" s="2">
        <v>10</v>
      </c>
      <c r="H3" s="2">
        <f>+F3*G3</f>
        <v>50</v>
      </c>
      <c r="I3" s="6">
        <f>+E3*H3</f>
        <v>0</v>
      </c>
      <c r="J3" s="17" t="s">
        <v>187</v>
      </c>
      <c r="K3" s="17">
        <f>+G3*E3</f>
        <v>0</v>
      </c>
      <c r="L3" s="51"/>
    </row>
    <row r="4" spans="1:12" x14ac:dyDescent="0.25">
      <c r="A4" s="17" t="s">
        <v>146</v>
      </c>
      <c r="B4" s="2" t="s">
        <v>55</v>
      </c>
      <c r="C4" s="2">
        <v>0</v>
      </c>
      <c r="D4" s="2">
        <v>10</v>
      </c>
      <c r="E4" s="6">
        <f t="shared" ref="E4:E34" si="0">+LN(C4/D4+1)</f>
        <v>0</v>
      </c>
      <c r="F4" s="2">
        <v>500</v>
      </c>
      <c r="G4" s="2">
        <v>5</v>
      </c>
      <c r="H4" s="2">
        <f t="shared" ref="H4:H34" si="1">+F4*G4</f>
        <v>2500</v>
      </c>
      <c r="I4" s="6">
        <f t="shared" ref="I4:I34" si="2">+E4*H4</f>
        <v>0</v>
      </c>
      <c r="J4" s="17" t="s">
        <v>173</v>
      </c>
      <c r="K4" s="17">
        <f>+G4*E4+G5*E5+G6*E6+G7*E7+G8*E8+G9*E9+G10*E10+G11*E11+G12*E12+G13*E13+G14*E14+G15*E15</f>
        <v>0</v>
      </c>
      <c r="L4" s="47"/>
    </row>
    <row r="5" spans="1:12" x14ac:dyDescent="0.25">
      <c r="A5" s="17" t="s">
        <v>146</v>
      </c>
      <c r="B5" s="2" t="s">
        <v>56</v>
      </c>
      <c r="C5" s="2">
        <v>0</v>
      </c>
      <c r="D5" s="2">
        <v>10</v>
      </c>
      <c r="E5" s="6">
        <f t="shared" si="0"/>
        <v>0</v>
      </c>
      <c r="F5" s="2">
        <v>500</v>
      </c>
      <c r="G5" s="2">
        <v>3.5</v>
      </c>
      <c r="H5" s="2">
        <f t="shared" si="1"/>
        <v>1750</v>
      </c>
      <c r="I5" s="6">
        <f t="shared" si="2"/>
        <v>0</v>
      </c>
      <c r="J5" s="17" t="s">
        <v>174</v>
      </c>
      <c r="K5" s="17">
        <f>+G16*E16+G17*E17+G18*E18+G19*E19</f>
        <v>0</v>
      </c>
      <c r="L5" s="51"/>
    </row>
    <row r="6" spans="1:12" x14ac:dyDescent="0.25">
      <c r="A6" s="17" t="s">
        <v>146</v>
      </c>
      <c r="B6" s="2" t="s">
        <v>57</v>
      </c>
      <c r="C6" s="2">
        <v>0</v>
      </c>
      <c r="D6" s="2">
        <v>10</v>
      </c>
      <c r="E6" s="6">
        <f t="shared" si="0"/>
        <v>0</v>
      </c>
      <c r="F6" s="2">
        <v>500</v>
      </c>
      <c r="G6" s="2">
        <v>3</v>
      </c>
      <c r="H6" s="2">
        <f t="shared" si="1"/>
        <v>1500</v>
      </c>
      <c r="I6" s="6">
        <f t="shared" si="2"/>
        <v>0</v>
      </c>
      <c r="J6" s="17" t="s">
        <v>175</v>
      </c>
      <c r="K6" s="17">
        <f>+G20*E20</f>
        <v>0</v>
      </c>
      <c r="L6" s="47"/>
    </row>
    <row r="7" spans="1:12" x14ac:dyDescent="0.25">
      <c r="A7" s="17" t="s">
        <v>146</v>
      </c>
      <c r="B7" s="2" t="s">
        <v>58</v>
      </c>
      <c r="C7" s="2">
        <v>0</v>
      </c>
      <c r="D7" s="2">
        <v>10</v>
      </c>
      <c r="E7" s="6">
        <f t="shared" si="0"/>
        <v>0</v>
      </c>
      <c r="F7" s="2">
        <v>500</v>
      </c>
      <c r="G7" s="2">
        <v>2.6</v>
      </c>
      <c r="H7" s="2">
        <f t="shared" si="1"/>
        <v>1300</v>
      </c>
      <c r="I7" s="6">
        <f t="shared" si="2"/>
        <v>0</v>
      </c>
      <c r="J7" s="18" t="s">
        <v>176</v>
      </c>
      <c r="K7" s="18">
        <f>+G21*E21+G22*E22</f>
        <v>0</v>
      </c>
    </row>
    <row r="8" spans="1:12" x14ac:dyDescent="0.25">
      <c r="A8" s="17" t="s">
        <v>146</v>
      </c>
      <c r="B8" s="2" t="s">
        <v>59</v>
      </c>
      <c r="C8" s="2">
        <v>0</v>
      </c>
      <c r="D8" s="2">
        <v>10</v>
      </c>
      <c r="E8" s="6">
        <f t="shared" si="0"/>
        <v>0</v>
      </c>
      <c r="F8" s="2">
        <v>500</v>
      </c>
      <c r="G8" s="2">
        <v>2.5</v>
      </c>
      <c r="H8" s="2">
        <f t="shared" si="1"/>
        <v>1250</v>
      </c>
      <c r="I8" s="6">
        <f t="shared" si="2"/>
        <v>0</v>
      </c>
      <c r="J8" s="18" t="s">
        <v>184</v>
      </c>
      <c r="K8" s="18">
        <f>+G23*E23+G24*E24+G25*E25+G26*E26+G27*E27</f>
        <v>0</v>
      </c>
    </row>
    <row r="9" spans="1:12" x14ac:dyDescent="0.25">
      <c r="A9" s="17" t="s">
        <v>146</v>
      </c>
      <c r="B9" s="2" t="s">
        <v>60</v>
      </c>
      <c r="C9" s="2">
        <v>0</v>
      </c>
      <c r="D9" s="2">
        <v>10</v>
      </c>
      <c r="E9" s="6">
        <f t="shared" si="0"/>
        <v>0</v>
      </c>
      <c r="F9" s="2">
        <v>500</v>
      </c>
      <c r="G9" s="2">
        <v>1.8</v>
      </c>
      <c r="H9" s="2">
        <f t="shared" si="1"/>
        <v>900</v>
      </c>
      <c r="I9" s="6">
        <f t="shared" si="2"/>
        <v>0</v>
      </c>
      <c r="J9" s="18" t="s">
        <v>185</v>
      </c>
      <c r="K9" s="18">
        <f>+G28*E28+G29*E29+G30*E30</f>
        <v>0</v>
      </c>
    </row>
    <row r="10" spans="1:12" x14ac:dyDescent="0.25">
      <c r="A10" s="17" t="s">
        <v>146</v>
      </c>
      <c r="B10" s="2" t="s">
        <v>61</v>
      </c>
      <c r="C10" s="2">
        <v>0</v>
      </c>
      <c r="D10" s="2">
        <v>10</v>
      </c>
      <c r="E10" s="6">
        <f t="shared" si="0"/>
        <v>0</v>
      </c>
      <c r="F10" s="2">
        <v>500</v>
      </c>
      <c r="G10" s="2">
        <v>3</v>
      </c>
      <c r="H10" s="2">
        <f t="shared" si="1"/>
        <v>1500</v>
      </c>
      <c r="I10" s="6">
        <f t="shared" si="2"/>
        <v>0</v>
      </c>
      <c r="J10" s="18" t="s">
        <v>186</v>
      </c>
      <c r="K10" s="18">
        <f>+G31*E31</f>
        <v>0</v>
      </c>
    </row>
    <row r="11" spans="1:12" x14ac:dyDescent="0.25">
      <c r="A11" s="17" t="s">
        <v>146</v>
      </c>
      <c r="B11" s="2" t="s">
        <v>62</v>
      </c>
      <c r="C11" s="2">
        <v>0</v>
      </c>
      <c r="D11" s="2">
        <v>10</v>
      </c>
      <c r="E11" s="6">
        <f t="shared" si="0"/>
        <v>0</v>
      </c>
      <c r="F11" s="2">
        <v>500</v>
      </c>
      <c r="G11" s="2">
        <v>2.1</v>
      </c>
      <c r="H11" s="2">
        <f t="shared" si="1"/>
        <v>1050</v>
      </c>
      <c r="I11" s="6">
        <f t="shared" si="2"/>
        <v>0</v>
      </c>
      <c r="J11" s="18" t="s">
        <v>183</v>
      </c>
      <c r="K11" s="18">
        <f>+G32*E32+G33*E33+G34*E34</f>
        <v>0</v>
      </c>
    </row>
    <row r="12" spans="1:12" x14ac:dyDescent="0.25">
      <c r="A12" s="17" t="s">
        <v>146</v>
      </c>
      <c r="B12" s="2" t="s">
        <v>63</v>
      </c>
      <c r="C12" s="2">
        <v>0</v>
      </c>
      <c r="D12" s="2">
        <v>10</v>
      </c>
      <c r="E12" s="6">
        <f t="shared" si="0"/>
        <v>0</v>
      </c>
      <c r="F12" s="2">
        <v>500</v>
      </c>
      <c r="G12" s="2">
        <v>1.8</v>
      </c>
      <c r="H12" s="2">
        <f t="shared" si="1"/>
        <v>900</v>
      </c>
      <c r="I12" s="6">
        <f t="shared" si="2"/>
        <v>0</v>
      </c>
    </row>
    <row r="13" spans="1:12" x14ac:dyDescent="0.25">
      <c r="A13" s="17" t="s">
        <v>146</v>
      </c>
      <c r="B13" s="2" t="s">
        <v>64</v>
      </c>
      <c r="C13" s="2">
        <v>0</v>
      </c>
      <c r="D13" s="2">
        <v>10</v>
      </c>
      <c r="E13" s="6">
        <f t="shared" si="0"/>
        <v>0</v>
      </c>
      <c r="F13" s="2">
        <v>500</v>
      </c>
      <c r="G13" s="2">
        <v>1.7</v>
      </c>
      <c r="H13" s="2">
        <f t="shared" si="1"/>
        <v>850</v>
      </c>
      <c r="I13" s="6">
        <f t="shared" si="2"/>
        <v>0</v>
      </c>
    </row>
    <row r="14" spans="1:12" x14ac:dyDescent="0.25">
      <c r="A14" s="17" t="s">
        <v>146</v>
      </c>
      <c r="B14" s="2" t="s">
        <v>65</v>
      </c>
      <c r="C14" s="2">
        <v>0</v>
      </c>
      <c r="D14" s="2">
        <v>10</v>
      </c>
      <c r="E14" s="6">
        <f t="shared" si="0"/>
        <v>0</v>
      </c>
      <c r="F14" s="2">
        <v>500</v>
      </c>
      <c r="G14" s="2">
        <v>1.5</v>
      </c>
      <c r="H14" s="2">
        <f t="shared" si="1"/>
        <v>750</v>
      </c>
      <c r="I14" s="6">
        <f t="shared" si="2"/>
        <v>0</v>
      </c>
    </row>
    <row r="15" spans="1:12" x14ac:dyDescent="0.25">
      <c r="A15" s="17" t="s">
        <v>146</v>
      </c>
      <c r="B15" s="2" t="s">
        <v>66</v>
      </c>
      <c r="C15" s="2">
        <v>0</v>
      </c>
      <c r="D15" s="2">
        <v>10</v>
      </c>
      <c r="E15" s="6">
        <f t="shared" si="0"/>
        <v>0</v>
      </c>
      <c r="F15" s="2">
        <v>500</v>
      </c>
      <c r="G15" s="2">
        <v>1.1000000000000001</v>
      </c>
      <c r="H15" s="2">
        <f t="shared" si="1"/>
        <v>550</v>
      </c>
      <c r="I15" s="6">
        <f t="shared" si="2"/>
        <v>0</v>
      </c>
    </row>
    <row r="16" spans="1:12" x14ac:dyDescent="0.25">
      <c r="A16" s="17" t="s">
        <v>144</v>
      </c>
      <c r="B16" s="2" t="s">
        <v>67</v>
      </c>
      <c r="C16" s="2">
        <v>0</v>
      </c>
      <c r="D16" s="2">
        <v>10</v>
      </c>
      <c r="E16" s="6">
        <f t="shared" si="0"/>
        <v>0</v>
      </c>
      <c r="F16" s="2">
        <v>300</v>
      </c>
      <c r="G16" s="2">
        <v>5</v>
      </c>
      <c r="H16" s="2">
        <f t="shared" si="1"/>
        <v>1500</v>
      </c>
      <c r="I16" s="6">
        <f t="shared" si="2"/>
        <v>0</v>
      </c>
    </row>
    <row r="17" spans="1:9" x14ac:dyDescent="0.25">
      <c r="A17" s="17" t="s">
        <v>144</v>
      </c>
      <c r="B17" s="2" t="s">
        <v>68</v>
      </c>
      <c r="C17" s="2">
        <v>0</v>
      </c>
      <c r="D17" s="2">
        <v>10</v>
      </c>
      <c r="E17" s="6">
        <f t="shared" si="0"/>
        <v>0</v>
      </c>
      <c r="F17" s="2">
        <v>300</v>
      </c>
      <c r="G17" s="2">
        <v>4</v>
      </c>
      <c r="H17" s="2">
        <f t="shared" si="1"/>
        <v>1200</v>
      </c>
      <c r="I17" s="6">
        <f t="shared" si="2"/>
        <v>0</v>
      </c>
    </row>
    <row r="18" spans="1:9" x14ac:dyDescent="0.25">
      <c r="A18" s="17" t="s">
        <v>144</v>
      </c>
      <c r="B18" s="2" t="s">
        <v>69</v>
      </c>
      <c r="C18" s="2">
        <v>0</v>
      </c>
      <c r="D18" s="2">
        <v>10</v>
      </c>
      <c r="E18" s="6">
        <f t="shared" si="0"/>
        <v>0</v>
      </c>
      <c r="F18" s="2">
        <v>300</v>
      </c>
      <c r="G18" s="2">
        <v>2.5</v>
      </c>
      <c r="H18" s="2">
        <f t="shared" si="1"/>
        <v>750</v>
      </c>
      <c r="I18" s="6">
        <f t="shared" si="2"/>
        <v>0</v>
      </c>
    </row>
    <row r="19" spans="1:9" x14ac:dyDescent="0.25">
      <c r="A19" s="17" t="s">
        <v>144</v>
      </c>
      <c r="B19" s="2" t="s">
        <v>70</v>
      </c>
      <c r="C19" s="2">
        <v>0</v>
      </c>
      <c r="D19" s="2">
        <v>10</v>
      </c>
      <c r="E19" s="6">
        <f t="shared" si="0"/>
        <v>0</v>
      </c>
      <c r="F19" s="2">
        <v>300</v>
      </c>
      <c r="G19" s="2">
        <v>1</v>
      </c>
      <c r="H19" s="2">
        <f t="shared" si="1"/>
        <v>300</v>
      </c>
      <c r="I19" s="6">
        <f t="shared" si="2"/>
        <v>0</v>
      </c>
    </row>
    <row r="20" spans="1:9" x14ac:dyDescent="0.25">
      <c r="A20" s="17" t="s">
        <v>145</v>
      </c>
      <c r="B20" s="2" t="s">
        <v>71</v>
      </c>
      <c r="C20" s="2">
        <v>0</v>
      </c>
      <c r="D20" s="2">
        <v>10</v>
      </c>
      <c r="E20" s="6">
        <f t="shared" si="0"/>
        <v>0</v>
      </c>
      <c r="F20" s="2">
        <v>100</v>
      </c>
      <c r="G20" s="2">
        <v>4</v>
      </c>
      <c r="H20" s="2">
        <f t="shared" si="1"/>
        <v>400</v>
      </c>
      <c r="I20" s="6">
        <f t="shared" si="2"/>
        <v>0</v>
      </c>
    </row>
    <row r="21" spans="1:9" x14ac:dyDescent="0.25">
      <c r="A21" s="18" t="s">
        <v>149</v>
      </c>
      <c r="B21" s="2" t="s">
        <v>72</v>
      </c>
      <c r="C21" s="2">
        <v>0</v>
      </c>
      <c r="D21" s="2">
        <v>5</v>
      </c>
      <c r="E21" s="6">
        <f t="shared" si="0"/>
        <v>0</v>
      </c>
      <c r="F21" s="2">
        <v>35</v>
      </c>
      <c r="G21" s="2">
        <v>4</v>
      </c>
      <c r="H21" s="2">
        <f t="shared" si="1"/>
        <v>140</v>
      </c>
      <c r="I21" s="6">
        <f t="shared" si="2"/>
        <v>0</v>
      </c>
    </row>
    <row r="22" spans="1:9" x14ac:dyDescent="0.25">
      <c r="A22" s="18" t="s">
        <v>149</v>
      </c>
      <c r="B22" s="2" t="s">
        <v>73</v>
      </c>
      <c r="C22" s="2">
        <v>0</v>
      </c>
      <c r="D22" s="2">
        <v>5</v>
      </c>
      <c r="E22" s="6">
        <f t="shared" si="0"/>
        <v>0</v>
      </c>
      <c r="F22" s="2">
        <v>35</v>
      </c>
      <c r="G22" s="2">
        <v>6</v>
      </c>
      <c r="H22" s="2">
        <f t="shared" si="1"/>
        <v>210</v>
      </c>
      <c r="I22" s="6">
        <f t="shared" si="2"/>
        <v>0</v>
      </c>
    </row>
    <row r="23" spans="1:9" x14ac:dyDescent="0.25">
      <c r="A23" s="18" t="s">
        <v>150</v>
      </c>
      <c r="B23" s="2" t="s">
        <v>74</v>
      </c>
      <c r="C23" s="2">
        <v>0</v>
      </c>
      <c r="D23" s="2">
        <v>5</v>
      </c>
      <c r="E23" s="6">
        <f t="shared" si="0"/>
        <v>0</v>
      </c>
      <c r="F23" s="2">
        <v>100</v>
      </c>
      <c r="G23" s="2">
        <v>8</v>
      </c>
      <c r="H23" s="2">
        <f t="shared" si="1"/>
        <v>800</v>
      </c>
      <c r="I23" s="6">
        <f t="shared" si="2"/>
        <v>0</v>
      </c>
    </row>
    <row r="24" spans="1:9" x14ac:dyDescent="0.25">
      <c r="A24" s="18" t="s">
        <v>150</v>
      </c>
      <c r="B24" s="2" t="s">
        <v>75</v>
      </c>
      <c r="C24" s="2">
        <v>0</v>
      </c>
      <c r="D24" s="2">
        <v>5</v>
      </c>
      <c r="E24" s="6">
        <f t="shared" si="0"/>
        <v>0</v>
      </c>
      <c r="F24" s="2">
        <v>100</v>
      </c>
      <c r="G24" s="2">
        <v>4</v>
      </c>
      <c r="H24" s="2">
        <f t="shared" si="1"/>
        <v>400</v>
      </c>
      <c r="I24" s="6">
        <f t="shared" si="2"/>
        <v>0</v>
      </c>
    </row>
    <row r="25" spans="1:9" x14ac:dyDescent="0.25">
      <c r="A25" s="18" t="s">
        <v>150</v>
      </c>
      <c r="B25" s="2" t="s">
        <v>76</v>
      </c>
      <c r="C25" s="2">
        <v>0</v>
      </c>
      <c r="D25" s="2">
        <v>5</v>
      </c>
      <c r="E25" s="6">
        <f t="shared" si="0"/>
        <v>0</v>
      </c>
      <c r="F25" s="2">
        <v>100</v>
      </c>
      <c r="G25" s="2">
        <v>5</v>
      </c>
      <c r="H25" s="2">
        <f t="shared" si="1"/>
        <v>500</v>
      </c>
      <c r="I25" s="6">
        <f t="shared" si="2"/>
        <v>0</v>
      </c>
    </row>
    <row r="26" spans="1:9" x14ac:dyDescent="0.25">
      <c r="A26" s="18" t="s">
        <v>150</v>
      </c>
      <c r="B26" s="2" t="s">
        <v>77</v>
      </c>
      <c r="C26" s="2">
        <v>0</v>
      </c>
      <c r="D26" s="2">
        <v>5</v>
      </c>
      <c r="E26" s="6">
        <f t="shared" si="0"/>
        <v>0</v>
      </c>
      <c r="F26" s="2">
        <v>100</v>
      </c>
      <c r="G26" s="2">
        <v>3</v>
      </c>
      <c r="H26" s="2">
        <f t="shared" si="1"/>
        <v>300</v>
      </c>
      <c r="I26" s="6">
        <f t="shared" si="2"/>
        <v>0</v>
      </c>
    </row>
    <row r="27" spans="1:9" x14ac:dyDescent="0.25">
      <c r="A27" s="18" t="s">
        <v>150</v>
      </c>
      <c r="B27" s="2" t="s">
        <v>78</v>
      </c>
      <c r="C27" s="2">
        <v>0</v>
      </c>
      <c r="D27" s="2">
        <v>5</v>
      </c>
      <c r="E27" s="6">
        <f t="shared" si="0"/>
        <v>0</v>
      </c>
      <c r="F27" s="2">
        <v>100</v>
      </c>
      <c r="G27" s="2">
        <v>5</v>
      </c>
      <c r="H27" s="2">
        <f t="shared" si="1"/>
        <v>500</v>
      </c>
      <c r="I27" s="6">
        <f t="shared" si="2"/>
        <v>0</v>
      </c>
    </row>
    <row r="28" spans="1:9" x14ac:dyDescent="0.25">
      <c r="A28" s="18" t="s">
        <v>148</v>
      </c>
      <c r="B28" s="2" t="s">
        <v>79</v>
      </c>
      <c r="C28" s="2">
        <v>0</v>
      </c>
      <c r="D28" s="2">
        <v>5</v>
      </c>
      <c r="E28" s="6">
        <f t="shared" si="0"/>
        <v>0</v>
      </c>
      <c r="F28" s="2">
        <v>15</v>
      </c>
      <c r="G28" s="2">
        <v>10</v>
      </c>
      <c r="H28" s="2">
        <f t="shared" si="1"/>
        <v>150</v>
      </c>
      <c r="I28" s="6">
        <f t="shared" si="2"/>
        <v>0</v>
      </c>
    </row>
    <row r="29" spans="1:9" x14ac:dyDescent="0.25">
      <c r="A29" s="18" t="s">
        <v>148</v>
      </c>
      <c r="B29" s="2" t="s">
        <v>80</v>
      </c>
      <c r="C29" s="2">
        <v>0</v>
      </c>
      <c r="D29" s="2">
        <v>5</v>
      </c>
      <c r="E29" s="6">
        <f t="shared" si="0"/>
        <v>0</v>
      </c>
      <c r="F29" s="2">
        <v>15</v>
      </c>
      <c r="G29" s="2">
        <v>10</v>
      </c>
      <c r="H29" s="2">
        <f t="shared" si="1"/>
        <v>150</v>
      </c>
      <c r="I29" s="6">
        <f t="shared" si="2"/>
        <v>0</v>
      </c>
    </row>
    <row r="30" spans="1:9" x14ac:dyDescent="0.25">
      <c r="A30" s="18" t="s">
        <v>148</v>
      </c>
      <c r="B30" s="2" t="s">
        <v>81</v>
      </c>
      <c r="C30" s="2">
        <v>0</v>
      </c>
      <c r="D30" s="2">
        <v>5</v>
      </c>
      <c r="E30" s="6">
        <f t="shared" si="0"/>
        <v>0</v>
      </c>
      <c r="F30" s="2">
        <v>16</v>
      </c>
      <c r="G30" s="2">
        <v>5</v>
      </c>
      <c r="H30" s="2">
        <f t="shared" si="1"/>
        <v>80</v>
      </c>
      <c r="I30" s="6">
        <f t="shared" si="2"/>
        <v>0</v>
      </c>
    </row>
    <row r="31" spans="1:9" x14ac:dyDescent="0.25">
      <c r="A31" s="18" t="s">
        <v>82</v>
      </c>
      <c r="B31" s="2" t="s">
        <v>82</v>
      </c>
      <c r="C31" s="2">
        <v>0</v>
      </c>
      <c r="D31" s="2">
        <v>5</v>
      </c>
      <c r="E31" s="6">
        <f t="shared" si="0"/>
        <v>0</v>
      </c>
      <c r="F31" s="2">
        <v>14</v>
      </c>
      <c r="G31" s="2">
        <v>10</v>
      </c>
      <c r="H31" s="2">
        <f t="shared" si="1"/>
        <v>140</v>
      </c>
      <c r="I31" s="6">
        <f t="shared" si="2"/>
        <v>0</v>
      </c>
    </row>
    <row r="32" spans="1:9" x14ac:dyDescent="0.25">
      <c r="A32" s="18" t="s">
        <v>147</v>
      </c>
      <c r="B32" s="2" t="s">
        <v>83</v>
      </c>
      <c r="C32" s="2">
        <v>0</v>
      </c>
      <c r="D32" s="2">
        <v>5</v>
      </c>
      <c r="E32" s="6">
        <f t="shared" si="0"/>
        <v>0</v>
      </c>
      <c r="F32" s="2">
        <v>100</v>
      </c>
      <c r="G32" s="2">
        <v>7</v>
      </c>
      <c r="H32" s="2">
        <f t="shared" si="1"/>
        <v>700</v>
      </c>
      <c r="I32" s="6">
        <f t="shared" si="2"/>
        <v>0</v>
      </c>
    </row>
    <row r="33" spans="1:16" x14ac:dyDescent="0.25">
      <c r="A33" s="18" t="s">
        <v>147</v>
      </c>
      <c r="B33" s="2" t="s">
        <v>84</v>
      </c>
      <c r="C33" s="2">
        <v>0</v>
      </c>
      <c r="D33" s="2">
        <v>5</v>
      </c>
      <c r="E33" s="6">
        <f t="shared" si="0"/>
        <v>0</v>
      </c>
      <c r="F33" s="2">
        <v>100</v>
      </c>
      <c r="G33" s="2">
        <v>7</v>
      </c>
      <c r="H33" s="2">
        <f t="shared" si="1"/>
        <v>700</v>
      </c>
      <c r="I33" s="6">
        <f t="shared" si="2"/>
        <v>0</v>
      </c>
      <c r="L33" s="33"/>
    </row>
    <row r="34" spans="1:16" x14ac:dyDescent="0.25">
      <c r="A34" s="18" t="s">
        <v>147</v>
      </c>
      <c r="B34" s="2" t="s">
        <v>85</v>
      </c>
      <c r="C34" s="2">
        <v>0</v>
      </c>
      <c r="D34" s="2">
        <v>5</v>
      </c>
      <c r="E34" s="6">
        <f t="shared" si="0"/>
        <v>0</v>
      </c>
      <c r="F34" s="2">
        <v>100</v>
      </c>
      <c r="G34" s="2">
        <v>6</v>
      </c>
      <c r="H34" s="2">
        <f t="shared" si="1"/>
        <v>600</v>
      </c>
      <c r="I34" s="6">
        <f t="shared" si="2"/>
        <v>0</v>
      </c>
    </row>
    <row r="36" spans="1:16" x14ac:dyDescent="0.25">
      <c r="E36" s="68" t="s">
        <v>25</v>
      </c>
      <c r="F36" s="68"/>
      <c r="G36" s="68"/>
      <c r="I36" s="52">
        <f>+P39</f>
        <v>1236.7396053694099</v>
      </c>
    </row>
    <row r="37" spans="1:16" ht="18" customHeight="1" x14ac:dyDescent="0.25">
      <c r="E37" s="68" t="s">
        <v>249</v>
      </c>
      <c r="F37" s="68"/>
      <c r="G37" s="68"/>
      <c r="I37" s="7">
        <f>SUM(I3:I34)</f>
        <v>0</v>
      </c>
      <c r="L37" s="69" t="s">
        <v>257</v>
      </c>
      <c r="M37" s="69"/>
      <c r="N37" s="69"/>
      <c r="O37" s="69"/>
      <c r="P37" s="69"/>
    </row>
    <row r="38" spans="1:16" x14ac:dyDescent="0.25">
      <c r="D38" s="68" t="s">
        <v>26</v>
      </c>
      <c r="E38" s="68"/>
      <c r="F38" s="68"/>
      <c r="G38" s="68"/>
      <c r="I38" s="7">
        <f>+I37/I36</f>
        <v>0</v>
      </c>
      <c r="L38" s="34" t="s">
        <v>250</v>
      </c>
      <c r="M38" s="34" t="s">
        <v>251</v>
      </c>
      <c r="N38" s="34" t="s">
        <v>252</v>
      </c>
      <c r="O38" s="34" t="s">
        <v>253</v>
      </c>
      <c r="P38" s="34" t="s">
        <v>254</v>
      </c>
    </row>
    <row r="39" spans="1:16" ht="15.75" thickBot="1" x14ac:dyDescent="0.3">
      <c r="D39" s="68" t="s">
        <v>27</v>
      </c>
      <c r="E39" s="68"/>
      <c r="F39" s="68"/>
      <c r="G39" s="68"/>
      <c r="I39" s="7">
        <f>1*I38</f>
        <v>0</v>
      </c>
      <c r="L39" s="42">
        <v>9.11607783969772</v>
      </c>
      <c r="M39" s="42">
        <v>16.8236118310606</v>
      </c>
      <c r="N39" s="42">
        <v>34.657359027997202</v>
      </c>
      <c r="O39" s="41">
        <v>69.314718055994504</v>
      </c>
      <c r="P39" s="40">
        <v>1236.7396053694099</v>
      </c>
    </row>
    <row r="41" spans="1:16" ht="18" x14ac:dyDescent="0.35">
      <c r="L41" s="35"/>
    </row>
  </sheetData>
  <mergeCells count="6">
    <mergeCell ref="D39:G39"/>
    <mergeCell ref="L37:P37"/>
    <mergeCell ref="A1:I1"/>
    <mergeCell ref="E37:G37"/>
    <mergeCell ref="E36:G36"/>
    <mergeCell ref="D38:G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sqref="A1:I1"/>
    </sheetView>
  </sheetViews>
  <sheetFormatPr baseColWidth="10" defaultRowHeight="15" x14ac:dyDescent="0.25"/>
  <cols>
    <col min="3" max="3" width="12.5703125" customWidth="1"/>
    <col min="5" max="5" width="18.7109375" bestFit="1" customWidth="1"/>
    <col min="8" max="8" width="11.42578125" customWidth="1"/>
    <col min="9" max="9" width="22.85546875" bestFit="1" customWidth="1"/>
    <col min="12" max="12" width="21.85546875" bestFit="1" customWidth="1"/>
    <col min="13" max="15" width="18.5703125" bestFit="1" customWidth="1"/>
    <col min="16" max="16" width="17.7109375" bestFit="1" customWidth="1"/>
  </cols>
  <sheetData>
    <row r="1" spans="1:13" ht="30" customHeight="1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</row>
    <row r="2" spans="1:13" ht="48" customHeight="1" x14ac:dyDescent="0.25">
      <c r="A2" s="4" t="s">
        <v>139</v>
      </c>
      <c r="B2" s="4" t="s">
        <v>3</v>
      </c>
      <c r="C2" s="4" t="s">
        <v>21</v>
      </c>
      <c r="D2" s="4" t="s">
        <v>22</v>
      </c>
      <c r="E2" s="4" t="s">
        <v>23</v>
      </c>
      <c r="F2" s="5" t="s">
        <v>137</v>
      </c>
      <c r="G2" s="5" t="s">
        <v>24</v>
      </c>
      <c r="H2" s="5" t="s">
        <v>138</v>
      </c>
      <c r="I2" s="5" t="s">
        <v>125</v>
      </c>
    </row>
    <row r="3" spans="1:13" x14ac:dyDescent="0.25">
      <c r="A3" s="20" t="s">
        <v>151</v>
      </c>
      <c r="B3" s="2" t="s">
        <v>86</v>
      </c>
      <c r="C3" s="2">
        <v>0</v>
      </c>
      <c r="D3" s="2">
        <v>5</v>
      </c>
      <c r="E3" s="6">
        <f>+LN(C3/D3+1)</f>
        <v>0</v>
      </c>
      <c r="F3" s="2">
        <v>100</v>
      </c>
      <c r="G3" s="2">
        <v>10</v>
      </c>
      <c r="H3" s="2">
        <f>+F3*G3</f>
        <v>1000</v>
      </c>
      <c r="I3" s="6">
        <f>+E3*H3</f>
        <v>0</v>
      </c>
      <c r="J3" s="20" t="s">
        <v>188</v>
      </c>
      <c r="K3" s="20">
        <f>+G3*E3+G4*E4</f>
        <v>0</v>
      </c>
      <c r="L3" s="51"/>
      <c r="M3" s="47"/>
    </row>
    <row r="4" spans="1:13" x14ac:dyDescent="0.25">
      <c r="A4" s="20" t="s">
        <v>151</v>
      </c>
      <c r="B4" s="2" t="s">
        <v>87</v>
      </c>
      <c r="C4" s="2">
        <v>0</v>
      </c>
      <c r="D4" s="2">
        <v>5</v>
      </c>
      <c r="E4" s="6">
        <f t="shared" ref="E4:E19" si="0">+LN(C4/D4+1)</f>
        <v>0</v>
      </c>
      <c r="F4" s="2">
        <v>100</v>
      </c>
      <c r="G4" s="2">
        <v>5</v>
      </c>
      <c r="H4" s="2">
        <f t="shared" ref="H4:H19" si="1">+F4*G4</f>
        <v>500</v>
      </c>
      <c r="I4" s="6">
        <f t="shared" ref="I4:I19" si="2">+E4*H4</f>
        <v>0</v>
      </c>
      <c r="J4" s="20" t="s">
        <v>189</v>
      </c>
      <c r="K4" s="20">
        <f>+G5*E5</f>
        <v>0</v>
      </c>
      <c r="L4" s="47"/>
      <c r="M4" s="47"/>
    </row>
    <row r="5" spans="1:13" x14ac:dyDescent="0.25">
      <c r="A5" s="20" t="s">
        <v>152</v>
      </c>
      <c r="B5" s="2" t="s">
        <v>88</v>
      </c>
      <c r="C5" s="2">
        <v>0</v>
      </c>
      <c r="D5" s="2">
        <v>5</v>
      </c>
      <c r="E5" s="6">
        <f t="shared" si="0"/>
        <v>0</v>
      </c>
      <c r="F5" s="2">
        <v>100</v>
      </c>
      <c r="G5" s="2">
        <v>10</v>
      </c>
      <c r="H5" s="2">
        <f t="shared" si="1"/>
        <v>1000</v>
      </c>
      <c r="I5" s="6">
        <f t="shared" si="2"/>
        <v>0</v>
      </c>
      <c r="J5" s="20" t="s">
        <v>190</v>
      </c>
      <c r="K5" s="20">
        <f>+G6*E6+G7*E7</f>
        <v>0</v>
      </c>
      <c r="L5" s="51"/>
      <c r="M5" s="47"/>
    </row>
    <row r="6" spans="1:13" x14ac:dyDescent="0.25">
      <c r="A6" s="20" t="s">
        <v>153</v>
      </c>
      <c r="B6" s="2" t="s">
        <v>89</v>
      </c>
      <c r="C6" s="2">
        <v>0</v>
      </c>
      <c r="D6" s="2">
        <v>5</v>
      </c>
      <c r="E6" s="6">
        <f t="shared" si="0"/>
        <v>0</v>
      </c>
      <c r="F6" s="2">
        <v>100</v>
      </c>
      <c r="G6" s="2">
        <v>10</v>
      </c>
      <c r="H6" s="2">
        <f t="shared" si="1"/>
        <v>1000</v>
      </c>
      <c r="I6" s="6">
        <f t="shared" si="2"/>
        <v>0</v>
      </c>
      <c r="J6" s="20" t="s">
        <v>191</v>
      </c>
      <c r="K6" s="20">
        <f>+G8*E8+G9*E9+G10*E10+G11*E11+G12*E12+G13*E13+G14*E14+G15*E15+G16*E16+G17*E17+G18*E18+G19*E19</f>
        <v>0</v>
      </c>
      <c r="L6" s="47"/>
      <c r="M6" s="47"/>
    </row>
    <row r="7" spans="1:13" x14ac:dyDescent="0.25">
      <c r="A7" s="20" t="s">
        <v>153</v>
      </c>
      <c r="B7" s="2" t="s">
        <v>90</v>
      </c>
      <c r="C7" s="2">
        <v>0</v>
      </c>
      <c r="D7" s="2">
        <v>5</v>
      </c>
      <c r="E7" s="6">
        <f t="shared" si="0"/>
        <v>0</v>
      </c>
      <c r="F7" s="2">
        <v>100</v>
      </c>
      <c r="G7" s="2">
        <v>5</v>
      </c>
      <c r="H7" s="2">
        <f t="shared" si="1"/>
        <v>500</v>
      </c>
      <c r="I7" s="6">
        <f t="shared" si="2"/>
        <v>0</v>
      </c>
      <c r="J7" s="15"/>
      <c r="L7" s="47"/>
      <c r="M7" s="47"/>
    </row>
    <row r="8" spans="1:13" x14ac:dyDescent="0.25">
      <c r="A8" s="20" t="s">
        <v>154</v>
      </c>
      <c r="B8" s="2" t="s">
        <v>91</v>
      </c>
      <c r="C8" s="2">
        <v>0</v>
      </c>
      <c r="D8" s="2">
        <v>5</v>
      </c>
      <c r="E8" s="6">
        <f t="shared" si="0"/>
        <v>0</v>
      </c>
      <c r="F8" s="2">
        <v>100</v>
      </c>
      <c r="G8" s="2">
        <v>10</v>
      </c>
      <c r="H8" s="2">
        <f t="shared" si="1"/>
        <v>1000</v>
      </c>
      <c r="I8" s="6">
        <f t="shared" si="2"/>
        <v>0</v>
      </c>
      <c r="J8" s="15"/>
      <c r="L8" s="47"/>
      <c r="M8" s="47"/>
    </row>
    <row r="9" spans="1:13" x14ac:dyDescent="0.25">
      <c r="A9" s="20" t="s">
        <v>154</v>
      </c>
      <c r="B9" s="2" t="s">
        <v>92</v>
      </c>
      <c r="C9" s="2">
        <v>0</v>
      </c>
      <c r="D9" s="2">
        <v>5</v>
      </c>
      <c r="E9" s="6">
        <f t="shared" si="0"/>
        <v>0</v>
      </c>
      <c r="F9" s="2">
        <v>100</v>
      </c>
      <c r="G9" s="2">
        <v>6</v>
      </c>
      <c r="H9" s="2">
        <f t="shared" si="1"/>
        <v>600</v>
      </c>
      <c r="I9" s="6">
        <f t="shared" si="2"/>
        <v>0</v>
      </c>
      <c r="J9" s="15"/>
      <c r="L9" s="47"/>
      <c r="M9" s="47"/>
    </row>
    <row r="10" spans="1:13" x14ac:dyDescent="0.25">
      <c r="A10" s="20" t="s">
        <v>154</v>
      </c>
      <c r="B10" s="2" t="s">
        <v>93</v>
      </c>
      <c r="C10" s="2">
        <v>0</v>
      </c>
      <c r="D10" s="2">
        <v>5</v>
      </c>
      <c r="E10" s="6">
        <f t="shared" si="0"/>
        <v>0</v>
      </c>
      <c r="F10" s="2">
        <v>100</v>
      </c>
      <c r="G10" s="2">
        <v>10</v>
      </c>
      <c r="H10" s="2">
        <f t="shared" si="1"/>
        <v>1000</v>
      </c>
      <c r="I10" s="6">
        <f t="shared" si="2"/>
        <v>0</v>
      </c>
      <c r="J10" s="15"/>
      <c r="L10" s="47"/>
      <c r="M10" s="47"/>
    </row>
    <row r="11" spans="1:13" x14ac:dyDescent="0.25">
      <c r="A11" s="20" t="s">
        <v>154</v>
      </c>
      <c r="B11" s="2" t="s">
        <v>94</v>
      </c>
      <c r="C11" s="2">
        <v>0</v>
      </c>
      <c r="D11" s="2">
        <v>5</v>
      </c>
      <c r="E11" s="6">
        <f t="shared" si="0"/>
        <v>0</v>
      </c>
      <c r="F11" s="2">
        <v>100</v>
      </c>
      <c r="G11" s="2">
        <v>6</v>
      </c>
      <c r="H11" s="2">
        <f t="shared" si="1"/>
        <v>600</v>
      </c>
      <c r="I11" s="6">
        <f t="shared" si="2"/>
        <v>0</v>
      </c>
      <c r="J11" s="15"/>
      <c r="L11" s="47"/>
      <c r="M11" s="47"/>
    </row>
    <row r="12" spans="1:13" x14ac:dyDescent="0.25">
      <c r="A12" s="20" t="s">
        <v>154</v>
      </c>
      <c r="B12" s="2" t="s">
        <v>95</v>
      </c>
      <c r="C12" s="2">
        <v>0</v>
      </c>
      <c r="D12" s="2">
        <v>5</v>
      </c>
      <c r="E12" s="6">
        <f t="shared" si="0"/>
        <v>0</v>
      </c>
      <c r="F12" s="2">
        <v>100</v>
      </c>
      <c r="G12" s="2">
        <v>6</v>
      </c>
      <c r="H12" s="2">
        <f t="shared" si="1"/>
        <v>600</v>
      </c>
      <c r="I12" s="6">
        <f t="shared" si="2"/>
        <v>0</v>
      </c>
      <c r="J12" s="15"/>
      <c r="L12" s="47"/>
      <c r="M12" s="47"/>
    </row>
    <row r="13" spans="1:13" x14ac:dyDescent="0.25">
      <c r="A13" s="20" t="s">
        <v>154</v>
      </c>
      <c r="B13" s="2" t="s">
        <v>96</v>
      </c>
      <c r="C13" s="2">
        <v>0</v>
      </c>
      <c r="D13" s="2">
        <v>5</v>
      </c>
      <c r="E13" s="6">
        <f t="shared" si="0"/>
        <v>0</v>
      </c>
      <c r="F13" s="2">
        <v>100</v>
      </c>
      <c r="G13" s="2">
        <v>4</v>
      </c>
      <c r="H13" s="2">
        <f t="shared" si="1"/>
        <v>400</v>
      </c>
      <c r="I13" s="6">
        <f t="shared" si="2"/>
        <v>0</v>
      </c>
      <c r="L13" s="47"/>
      <c r="M13" s="47"/>
    </row>
    <row r="14" spans="1:13" x14ac:dyDescent="0.25">
      <c r="A14" s="20" t="s">
        <v>154</v>
      </c>
      <c r="B14" s="2" t="s">
        <v>97</v>
      </c>
      <c r="C14" s="2">
        <v>0</v>
      </c>
      <c r="D14" s="2">
        <v>5</v>
      </c>
      <c r="E14" s="6">
        <f t="shared" si="0"/>
        <v>0</v>
      </c>
      <c r="F14" s="2">
        <v>100</v>
      </c>
      <c r="G14" s="2">
        <v>2</v>
      </c>
      <c r="H14" s="2">
        <f t="shared" si="1"/>
        <v>200</v>
      </c>
      <c r="I14" s="6">
        <f t="shared" si="2"/>
        <v>0</v>
      </c>
      <c r="L14" s="47"/>
      <c r="M14" s="47"/>
    </row>
    <row r="15" spans="1:13" x14ac:dyDescent="0.25">
      <c r="A15" s="20" t="s">
        <v>154</v>
      </c>
      <c r="B15" s="2" t="s">
        <v>98</v>
      </c>
      <c r="C15" s="2">
        <v>0</v>
      </c>
      <c r="D15" s="2">
        <v>5</v>
      </c>
      <c r="E15" s="6">
        <f t="shared" si="0"/>
        <v>0</v>
      </c>
      <c r="F15" s="2">
        <v>100</v>
      </c>
      <c r="G15" s="2">
        <v>8</v>
      </c>
      <c r="H15" s="2">
        <f t="shared" si="1"/>
        <v>800</v>
      </c>
      <c r="I15" s="6">
        <f t="shared" si="2"/>
        <v>0</v>
      </c>
      <c r="L15" s="47"/>
      <c r="M15" s="47"/>
    </row>
    <row r="16" spans="1:13" x14ac:dyDescent="0.25">
      <c r="A16" s="20" t="s">
        <v>154</v>
      </c>
      <c r="B16" s="2" t="s">
        <v>99</v>
      </c>
      <c r="C16" s="2">
        <v>0</v>
      </c>
      <c r="D16" s="2">
        <v>5</v>
      </c>
      <c r="E16" s="6">
        <f t="shared" si="0"/>
        <v>0</v>
      </c>
      <c r="F16" s="2">
        <v>100</v>
      </c>
      <c r="G16" s="2">
        <v>10</v>
      </c>
      <c r="H16" s="2">
        <f t="shared" si="1"/>
        <v>1000</v>
      </c>
      <c r="I16" s="6">
        <f t="shared" si="2"/>
        <v>0</v>
      </c>
      <c r="L16" s="47"/>
      <c r="M16" s="47"/>
    </row>
    <row r="17" spans="1:16" x14ac:dyDescent="0.25">
      <c r="A17" s="20" t="s">
        <v>154</v>
      </c>
      <c r="B17" s="2" t="s">
        <v>100</v>
      </c>
      <c r="C17" s="2">
        <v>0</v>
      </c>
      <c r="D17" s="2">
        <v>5</v>
      </c>
      <c r="E17" s="6">
        <f t="shared" si="0"/>
        <v>0</v>
      </c>
      <c r="F17" s="2">
        <v>100</v>
      </c>
      <c r="G17" s="2">
        <v>3</v>
      </c>
      <c r="H17" s="2">
        <f t="shared" si="1"/>
        <v>300</v>
      </c>
      <c r="I17" s="6">
        <f t="shared" si="2"/>
        <v>0</v>
      </c>
      <c r="L17" s="47"/>
      <c r="M17" s="47"/>
    </row>
    <row r="18" spans="1:16" x14ac:dyDescent="0.25">
      <c r="A18" s="20" t="s">
        <v>154</v>
      </c>
      <c r="B18" s="2" t="s">
        <v>101</v>
      </c>
      <c r="C18" s="2">
        <v>0</v>
      </c>
      <c r="D18" s="2">
        <v>5</v>
      </c>
      <c r="E18" s="6">
        <f t="shared" si="0"/>
        <v>0</v>
      </c>
      <c r="F18" s="2">
        <v>100</v>
      </c>
      <c r="G18" s="2">
        <v>6</v>
      </c>
      <c r="H18" s="2">
        <f t="shared" si="1"/>
        <v>600</v>
      </c>
      <c r="I18" s="6">
        <f t="shared" si="2"/>
        <v>0</v>
      </c>
      <c r="L18" s="47"/>
      <c r="M18" s="47"/>
    </row>
    <row r="19" spans="1:16" x14ac:dyDescent="0.25">
      <c r="A19" s="20" t="s">
        <v>154</v>
      </c>
      <c r="B19" s="2" t="s">
        <v>102</v>
      </c>
      <c r="C19" s="2">
        <v>0</v>
      </c>
      <c r="D19" s="2">
        <v>5</v>
      </c>
      <c r="E19" s="6">
        <f t="shared" si="0"/>
        <v>0</v>
      </c>
      <c r="F19" s="2">
        <v>100</v>
      </c>
      <c r="G19" s="2">
        <v>2</v>
      </c>
      <c r="H19" s="2">
        <f t="shared" si="1"/>
        <v>200</v>
      </c>
      <c r="I19" s="6">
        <f t="shared" si="2"/>
        <v>0</v>
      </c>
      <c r="L19" s="53"/>
      <c r="M19" s="47"/>
    </row>
    <row r="21" spans="1:16" x14ac:dyDescent="0.25">
      <c r="E21" s="68" t="s">
        <v>25</v>
      </c>
      <c r="F21" s="68"/>
      <c r="G21" s="68"/>
      <c r="I21" s="52">
        <f>+P24</f>
        <v>9606.9098629955697</v>
      </c>
      <c r="L21" s="7"/>
    </row>
    <row r="22" spans="1:16" ht="18" customHeight="1" x14ac:dyDescent="0.25">
      <c r="E22" s="68" t="s">
        <v>249</v>
      </c>
      <c r="F22" s="68"/>
      <c r="G22" s="68"/>
      <c r="I22" s="7">
        <f>SUM(I3:I19)</f>
        <v>0</v>
      </c>
      <c r="L22" s="65" t="s">
        <v>258</v>
      </c>
      <c r="M22" s="65"/>
      <c r="N22" s="65"/>
      <c r="O22" s="65"/>
      <c r="P22" s="65"/>
    </row>
    <row r="23" spans="1:16" x14ac:dyDescent="0.25">
      <c r="D23" s="68" t="s">
        <v>26</v>
      </c>
      <c r="E23" s="68"/>
      <c r="F23" s="68"/>
      <c r="G23" s="68"/>
      <c r="I23" s="7">
        <f>+I22/I21</f>
        <v>0</v>
      </c>
      <c r="L23" s="34" t="s">
        <v>250</v>
      </c>
      <c r="M23" s="34" t="s">
        <v>251</v>
      </c>
      <c r="N23" s="34" t="s">
        <v>252</v>
      </c>
      <c r="O23" s="34" t="s">
        <v>253</v>
      </c>
      <c r="P23" s="34" t="s">
        <v>254</v>
      </c>
    </row>
    <row r="24" spans="1:16" ht="15.75" thickBot="1" x14ac:dyDescent="0.3">
      <c r="D24" s="68" t="s">
        <v>27</v>
      </c>
      <c r="E24" s="68"/>
      <c r="F24" s="68"/>
      <c r="G24" s="68"/>
      <c r="I24" s="7">
        <f>0.2*I23</f>
        <v>0</v>
      </c>
      <c r="L24" s="41">
        <v>71.334988787746397</v>
      </c>
      <c r="M24" s="40">
        <v>1459.76661507984</v>
      </c>
      <c r="N24" s="40">
        <v>2311.3920843175702</v>
      </c>
      <c r="O24" s="40">
        <v>3316.8550430989499</v>
      </c>
      <c r="P24" s="37">
        <v>9606.9098629955697</v>
      </c>
    </row>
    <row r="26" spans="1:16" ht="18" x14ac:dyDescent="0.35">
      <c r="L26" s="35"/>
    </row>
  </sheetData>
  <mergeCells count="6">
    <mergeCell ref="D24:G24"/>
    <mergeCell ref="L22:P22"/>
    <mergeCell ref="A1:I1"/>
    <mergeCell ref="E22:G22"/>
    <mergeCell ref="E21:G21"/>
    <mergeCell ref="D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I1"/>
    </sheetView>
  </sheetViews>
  <sheetFormatPr baseColWidth="10" defaultRowHeight="15" x14ac:dyDescent="0.25"/>
  <cols>
    <col min="3" max="3" width="12.5703125" customWidth="1"/>
    <col min="5" max="5" width="18.7109375" bestFit="1" customWidth="1"/>
    <col min="8" max="8" width="11.42578125" customWidth="1"/>
    <col min="9" max="9" width="22.42578125" bestFit="1" customWidth="1"/>
    <col min="12" max="12" width="20.7109375" bestFit="1" customWidth="1"/>
    <col min="13" max="14" width="18.5703125" bestFit="1" customWidth="1"/>
    <col min="15" max="15" width="17.7109375" bestFit="1" customWidth="1"/>
    <col min="16" max="16" width="18.5703125" bestFit="1" customWidth="1"/>
  </cols>
  <sheetData>
    <row r="1" spans="1:17" ht="30" customHeight="1" x14ac:dyDescent="0.25">
      <c r="A1" s="66" t="s">
        <v>103</v>
      </c>
      <c r="B1" s="67"/>
      <c r="C1" s="67"/>
      <c r="D1" s="67"/>
      <c r="E1" s="67"/>
      <c r="F1" s="67"/>
      <c r="G1" s="67"/>
      <c r="H1" s="67"/>
      <c r="I1" s="67"/>
    </row>
    <row r="2" spans="1:17" ht="48" customHeight="1" x14ac:dyDescent="0.25">
      <c r="A2" s="4" t="s">
        <v>139</v>
      </c>
      <c r="B2" s="4" t="s">
        <v>3</v>
      </c>
      <c r="C2" s="4" t="s">
        <v>21</v>
      </c>
      <c r="D2" s="4" t="s">
        <v>22</v>
      </c>
      <c r="E2" s="4" t="s">
        <v>23</v>
      </c>
      <c r="F2" s="5" t="s">
        <v>137</v>
      </c>
      <c r="G2" s="5" t="s">
        <v>24</v>
      </c>
      <c r="H2" s="5" t="s">
        <v>138</v>
      </c>
      <c r="I2" s="5" t="s">
        <v>125</v>
      </c>
    </row>
    <row r="3" spans="1:17" x14ac:dyDescent="0.25">
      <c r="A3" s="21" t="s">
        <v>155</v>
      </c>
      <c r="B3" s="2" t="s">
        <v>104</v>
      </c>
      <c r="C3" s="2">
        <v>0</v>
      </c>
      <c r="D3" s="2">
        <v>5</v>
      </c>
      <c r="E3" s="6">
        <f>+LN(C3/D3+1)</f>
        <v>0</v>
      </c>
      <c r="F3" s="2">
        <v>160</v>
      </c>
      <c r="G3" s="2">
        <v>10</v>
      </c>
      <c r="H3" s="2">
        <f>+F3*G3</f>
        <v>1600</v>
      </c>
      <c r="I3" s="6"/>
      <c r="J3" s="21" t="s">
        <v>192</v>
      </c>
      <c r="K3" s="21">
        <f>+G3*E3+G4*E4</f>
        <v>0</v>
      </c>
      <c r="L3" s="51"/>
    </row>
    <row r="4" spans="1:17" x14ac:dyDescent="0.25">
      <c r="A4" s="21" t="s">
        <v>155</v>
      </c>
      <c r="B4" s="2" t="s">
        <v>105</v>
      </c>
      <c r="C4" s="2">
        <v>0</v>
      </c>
      <c r="D4" s="2">
        <v>5</v>
      </c>
      <c r="E4" s="6">
        <f>+LN(C4/D4+1)</f>
        <v>0</v>
      </c>
      <c r="F4" s="2">
        <v>160</v>
      </c>
      <c r="G4" s="2">
        <v>5</v>
      </c>
      <c r="H4" s="2">
        <f>+F4*G4</f>
        <v>800</v>
      </c>
      <c r="I4" s="6"/>
      <c r="J4" s="21" t="s">
        <v>193</v>
      </c>
      <c r="K4" s="21">
        <f>+G5*E5+G6*E6</f>
        <v>0</v>
      </c>
      <c r="L4" s="47"/>
    </row>
    <row r="5" spans="1:17" x14ac:dyDescent="0.25">
      <c r="A5" s="21" t="s">
        <v>156</v>
      </c>
      <c r="B5" s="2" t="s">
        <v>106</v>
      </c>
      <c r="C5" s="2">
        <v>0</v>
      </c>
      <c r="D5" s="2">
        <v>5</v>
      </c>
      <c r="E5" s="6">
        <f>+LN(C5/D5+1)</f>
        <v>0</v>
      </c>
      <c r="F5" s="2">
        <v>100</v>
      </c>
      <c r="G5" s="2">
        <v>10</v>
      </c>
      <c r="H5" s="2">
        <f>+F5*G5</f>
        <v>1000</v>
      </c>
      <c r="I5" s="6"/>
      <c r="L5" s="51"/>
    </row>
    <row r="6" spans="1:17" x14ac:dyDescent="0.25">
      <c r="A6" s="21" t="s">
        <v>156</v>
      </c>
      <c r="B6" s="2" t="s">
        <v>107</v>
      </c>
      <c r="C6" s="2">
        <v>0</v>
      </c>
      <c r="D6" s="2">
        <v>5</v>
      </c>
      <c r="E6" s="6">
        <f>+LN(C6/D6+1)</f>
        <v>0</v>
      </c>
      <c r="F6" s="2">
        <v>100</v>
      </c>
      <c r="G6" s="2">
        <v>5</v>
      </c>
      <c r="H6" s="2">
        <f>+F6*G6</f>
        <v>500</v>
      </c>
      <c r="I6" s="6"/>
    </row>
    <row r="8" spans="1:17" x14ac:dyDescent="0.25">
      <c r="E8" s="68" t="s">
        <v>25</v>
      </c>
      <c r="F8" s="68"/>
      <c r="G8" s="68"/>
      <c r="I8" s="52">
        <f>+P11</f>
        <v>2708.8903446693598</v>
      </c>
    </row>
    <row r="9" spans="1:17" ht="18" customHeight="1" x14ac:dyDescent="0.25">
      <c r="E9" s="68" t="s">
        <v>249</v>
      </c>
      <c r="F9" s="68"/>
      <c r="G9" s="68"/>
      <c r="I9" s="7">
        <f>SUM(I3:I6)</f>
        <v>0</v>
      </c>
      <c r="L9" s="71" t="s">
        <v>259</v>
      </c>
      <c r="M9" s="71"/>
      <c r="N9" s="71"/>
      <c r="O9" s="71"/>
      <c r="P9" s="71"/>
    </row>
    <row r="10" spans="1:17" x14ac:dyDescent="0.25">
      <c r="D10" s="68" t="s">
        <v>26</v>
      </c>
      <c r="E10" s="68"/>
      <c r="F10" s="68"/>
      <c r="G10" s="68"/>
      <c r="I10" s="7">
        <f>+I9/I8</f>
        <v>0</v>
      </c>
      <c r="L10" s="34" t="s">
        <v>250</v>
      </c>
      <c r="M10" s="34" t="s">
        <v>251</v>
      </c>
      <c r="N10" s="34" t="s">
        <v>252</v>
      </c>
      <c r="O10" s="34" t="s">
        <v>253</v>
      </c>
      <c r="P10" s="34" t="s">
        <v>254</v>
      </c>
    </row>
    <row r="11" spans="1:17" ht="15.75" thickBot="1" x14ac:dyDescent="0.3">
      <c r="D11" s="68" t="s">
        <v>27</v>
      </c>
      <c r="E11" s="68"/>
      <c r="F11" s="68"/>
      <c r="G11" s="68"/>
      <c r="I11" s="7">
        <f>1*I10</f>
        <v>0</v>
      </c>
      <c r="L11" s="41">
        <v>91.160778396977193</v>
      </c>
      <c r="M11" s="41">
        <v>182.32155679395399</v>
      </c>
      <c r="N11" s="41">
        <v>350.55767510456099</v>
      </c>
      <c r="O11" s="40">
        <v>630.66580848663</v>
      </c>
      <c r="P11" s="40">
        <v>2708.8903446693598</v>
      </c>
    </row>
    <row r="14" spans="1:17" x14ac:dyDescent="0.25">
      <c r="L14" s="33"/>
    </row>
    <row r="16" spans="1:17" ht="20.25" customHeight="1" x14ac:dyDescent="0.25">
      <c r="L16" s="72"/>
      <c r="M16" s="72"/>
      <c r="N16" s="72"/>
      <c r="O16" s="72"/>
      <c r="P16" s="72"/>
      <c r="Q16" s="36"/>
    </row>
  </sheetData>
  <mergeCells count="7">
    <mergeCell ref="L9:P9"/>
    <mergeCell ref="L16:P16"/>
    <mergeCell ref="A1:I1"/>
    <mergeCell ref="E9:G9"/>
    <mergeCell ref="E8:G8"/>
    <mergeCell ref="D10:G10"/>
    <mergeCell ref="D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I1"/>
    </sheetView>
  </sheetViews>
  <sheetFormatPr baseColWidth="10" defaultRowHeight="15" x14ac:dyDescent="0.25"/>
  <cols>
    <col min="3" max="3" width="12.5703125" customWidth="1"/>
    <col min="5" max="5" width="18.7109375" bestFit="1" customWidth="1"/>
    <col min="8" max="8" width="11.42578125" customWidth="1"/>
    <col min="9" max="9" width="22.42578125" bestFit="1" customWidth="1"/>
    <col min="12" max="12" width="20.7109375" bestFit="1" customWidth="1"/>
    <col min="13" max="14" width="18.5703125" bestFit="1" customWidth="1"/>
    <col min="15" max="15" width="17.7109375" bestFit="1" customWidth="1"/>
    <col min="16" max="16" width="18.5703125" bestFit="1" customWidth="1"/>
  </cols>
  <sheetData>
    <row r="1" spans="1:12" ht="30" customHeight="1" x14ac:dyDescent="0.25">
      <c r="A1" s="66" t="s">
        <v>108</v>
      </c>
      <c r="B1" s="67"/>
      <c r="C1" s="67"/>
      <c r="D1" s="67"/>
      <c r="E1" s="67"/>
      <c r="F1" s="67"/>
      <c r="G1" s="67"/>
      <c r="H1" s="67"/>
      <c r="I1" s="67"/>
    </row>
    <row r="2" spans="1:12" ht="48" customHeight="1" x14ac:dyDescent="0.25">
      <c r="A2" s="4" t="s">
        <v>139</v>
      </c>
      <c r="B2" s="4" t="s">
        <v>3</v>
      </c>
      <c r="C2" s="4" t="s">
        <v>21</v>
      </c>
      <c r="D2" s="4" t="s">
        <v>22</v>
      </c>
      <c r="E2" s="4" t="s">
        <v>23</v>
      </c>
      <c r="F2" s="5" t="s">
        <v>137</v>
      </c>
      <c r="G2" s="5" t="s">
        <v>24</v>
      </c>
      <c r="H2" s="5" t="s">
        <v>138</v>
      </c>
      <c r="I2" s="5" t="s">
        <v>125</v>
      </c>
    </row>
    <row r="3" spans="1:12" x14ac:dyDescent="0.25">
      <c r="A3" s="21" t="s">
        <v>157</v>
      </c>
      <c r="B3" s="2" t="s">
        <v>109</v>
      </c>
      <c r="C3" s="2">
        <v>0</v>
      </c>
      <c r="D3" s="2">
        <v>5</v>
      </c>
      <c r="E3" s="6">
        <f>+LN(C3/D3+1)</f>
        <v>0</v>
      </c>
      <c r="F3" s="2">
        <v>70</v>
      </c>
      <c r="G3" s="2">
        <v>10</v>
      </c>
      <c r="H3" s="2">
        <f>+F3*G3</f>
        <v>700</v>
      </c>
      <c r="I3" s="6">
        <f>+E3*H3</f>
        <v>0</v>
      </c>
      <c r="J3" s="21" t="s">
        <v>194</v>
      </c>
      <c r="K3" s="21">
        <f>+G3*E3+G4*E4</f>
        <v>0</v>
      </c>
      <c r="L3" s="51"/>
    </row>
    <row r="4" spans="1:12" x14ac:dyDescent="0.25">
      <c r="A4" s="21" t="s">
        <v>157</v>
      </c>
      <c r="B4" s="2" t="s">
        <v>110</v>
      </c>
      <c r="C4" s="2">
        <v>0</v>
      </c>
      <c r="D4" s="2">
        <v>5</v>
      </c>
      <c r="E4" s="6">
        <f t="shared" ref="E4:E18" si="0">+LN(C4/D4+1)</f>
        <v>0</v>
      </c>
      <c r="F4" s="2">
        <v>70</v>
      </c>
      <c r="G4" s="2">
        <v>5</v>
      </c>
      <c r="H4" s="2">
        <f t="shared" ref="H4:H18" si="1">+F4*G4</f>
        <v>350</v>
      </c>
      <c r="I4" s="6">
        <f t="shared" ref="I4:I18" si="2">+E4*H4</f>
        <v>0</v>
      </c>
      <c r="J4" s="21" t="s">
        <v>195</v>
      </c>
      <c r="K4" s="21">
        <f>+G5*E5+G6*E6</f>
        <v>0</v>
      </c>
      <c r="L4" s="47"/>
    </row>
    <row r="5" spans="1:12" x14ac:dyDescent="0.25">
      <c r="A5" s="21" t="s">
        <v>161</v>
      </c>
      <c r="B5" s="2" t="s">
        <v>111</v>
      </c>
      <c r="C5" s="2">
        <v>0</v>
      </c>
      <c r="D5" s="2">
        <v>5</v>
      </c>
      <c r="E5" s="6">
        <f t="shared" si="0"/>
        <v>0</v>
      </c>
      <c r="F5" s="2">
        <v>20</v>
      </c>
      <c r="G5" s="2">
        <v>10</v>
      </c>
      <c r="H5" s="2">
        <f t="shared" si="1"/>
        <v>200</v>
      </c>
      <c r="I5" s="6">
        <f t="shared" si="2"/>
        <v>0</v>
      </c>
      <c r="J5" s="21" t="s">
        <v>196</v>
      </c>
      <c r="K5" s="21">
        <f>+G7*E7+G8*E8+G9*E9</f>
        <v>0</v>
      </c>
      <c r="L5" s="51"/>
    </row>
    <row r="6" spans="1:12" x14ac:dyDescent="0.25">
      <c r="A6" s="21" t="s">
        <v>161</v>
      </c>
      <c r="B6" s="2" t="s">
        <v>112</v>
      </c>
      <c r="C6" s="2">
        <v>0</v>
      </c>
      <c r="D6" s="2">
        <v>5</v>
      </c>
      <c r="E6" s="6">
        <f t="shared" si="0"/>
        <v>0</v>
      </c>
      <c r="F6" s="2">
        <v>20</v>
      </c>
      <c r="G6" s="2">
        <v>5</v>
      </c>
      <c r="H6" s="2">
        <f t="shared" si="1"/>
        <v>100</v>
      </c>
      <c r="I6" s="6">
        <f t="shared" si="2"/>
        <v>0</v>
      </c>
      <c r="J6" s="21" t="s">
        <v>197</v>
      </c>
      <c r="K6" s="21">
        <f>+G10*E10+G11*E11+G12*E12</f>
        <v>0</v>
      </c>
      <c r="L6" s="47"/>
    </row>
    <row r="7" spans="1:12" x14ac:dyDescent="0.25">
      <c r="A7" s="21" t="s">
        <v>158</v>
      </c>
      <c r="B7" s="2" t="s">
        <v>113</v>
      </c>
      <c r="C7" s="2">
        <v>0</v>
      </c>
      <c r="D7" s="2">
        <v>5</v>
      </c>
      <c r="E7" s="6">
        <f t="shared" si="0"/>
        <v>0</v>
      </c>
      <c r="F7" s="2">
        <v>50</v>
      </c>
      <c r="G7" s="2">
        <v>10</v>
      </c>
      <c r="H7" s="2">
        <f t="shared" si="1"/>
        <v>500</v>
      </c>
      <c r="I7" s="6">
        <f t="shared" si="2"/>
        <v>0</v>
      </c>
      <c r="J7" s="21" t="s">
        <v>198</v>
      </c>
      <c r="K7" s="21">
        <f>+G13*E13+G14*E14</f>
        <v>0</v>
      </c>
    </row>
    <row r="8" spans="1:12" x14ac:dyDescent="0.25">
      <c r="A8" s="21" t="s">
        <v>158</v>
      </c>
      <c r="B8" s="2" t="s">
        <v>114</v>
      </c>
      <c r="C8" s="2">
        <v>0</v>
      </c>
      <c r="D8" s="2">
        <v>5</v>
      </c>
      <c r="E8" s="6">
        <f t="shared" si="0"/>
        <v>0</v>
      </c>
      <c r="F8" s="2">
        <v>50</v>
      </c>
      <c r="G8" s="2">
        <v>6</v>
      </c>
      <c r="H8" s="2">
        <f t="shared" si="1"/>
        <v>300</v>
      </c>
      <c r="I8" s="6">
        <f t="shared" si="2"/>
        <v>0</v>
      </c>
      <c r="J8" s="21" t="s">
        <v>199</v>
      </c>
      <c r="K8" s="21">
        <f>+G15*E15</f>
        <v>0</v>
      </c>
    </row>
    <row r="9" spans="1:12" x14ac:dyDescent="0.25">
      <c r="A9" s="21" t="s">
        <v>158</v>
      </c>
      <c r="B9" s="2" t="s">
        <v>115</v>
      </c>
      <c r="C9" s="2">
        <v>0</v>
      </c>
      <c r="D9" s="2">
        <v>5</v>
      </c>
      <c r="E9" s="6">
        <f t="shared" si="0"/>
        <v>0</v>
      </c>
      <c r="F9" s="2">
        <v>50</v>
      </c>
      <c r="G9" s="2">
        <v>2</v>
      </c>
      <c r="H9" s="2">
        <f t="shared" si="1"/>
        <v>100</v>
      </c>
      <c r="I9" s="6">
        <f t="shared" si="2"/>
        <v>0</v>
      </c>
      <c r="J9" s="21" t="s">
        <v>193</v>
      </c>
      <c r="K9" s="21">
        <f>+G16*E16+G17*E17</f>
        <v>0</v>
      </c>
    </row>
    <row r="10" spans="1:12" x14ac:dyDescent="0.25">
      <c r="A10" s="21" t="s">
        <v>159</v>
      </c>
      <c r="B10" s="2" t="s">
        <v>116</v>
      </c>
      <c r="C10" s="2">
        <v>0</v>
      </c>
      <c r="D10" s="2">
        <v>5</v>
      </c>
      <c r="E10" s="6">
        <f t="shared" si="0"/>
        <v>0</v>
      </c>
      <c r="F10" s="2">
        <v>50</v>
      </c>
      <c r="G10" s="2">
        <v>10</v>
      </c>
      <c r="H10" s="2">
        <f t="shared" si="1"/>
        <v>500</v>
      </c>
      <c r="I10" s="6">
        <f t="shared" si="2"/>
        <v>0</v>
      </c>
      <c r="J10" s="21" t="s">
        <v>200</v>
      </c>
      <c r="K10" s="21">
        <f>+G18*E18</f>
        <v>0</v>
      </c>
    </row>
    <row r="11" spans="1:12" x14ac:dyDescent="0.25">
      <c r="A11" s="21" t="s">
        <v>159</v>
      </c>
      <c r="B11" s="2" t="s">
        <v>117</v>
      </c>
      <c r="C11" s="2">
        <v>0</v>
      </c>
      <c r="D11" s="2">
        <v>5</v>
      </c>
      <c r="E11" s="6">
        <f t="shared" si="0"/>
        <v>0</v>
      </c>
      <c r="F11" s="2">
        <v>50</v>
      </c>
      <c r="G11" s="2">
        <v>6</v>
      </c>
      <c r="H11" s="2">
        <f t="shared" si="1"/>
        <v>300</v>
      </c>
      <c r="I11" s="6">
        <f t="shared" si="2"/>
        <v>0</v>
      </c>
    </row>
    <row r="12" spans="1:12" x14ac:dyDescent="0.25">
      <c r="A12" s="21" t="s">
        <v>159</v>
      </c>
      <c r="B12" s="2" t="s">
        <v>118</v>
      </c>
      <c r="C12" s="2">
        <v>0</v>
      </c>
      <c r="D12" s="2">
        <v>5</v>
      </c>
      <c r="E12" s="6">
        <f t="shared" si="0"/>
        <v>0</v>
      </c>
      <c r="F12" s="2">
        <v>50</v>
      </c>
      <c r="G12" s="2">
        <v>2</v>
      </c>
      <c r="H12" s="2">
        <f t="shared" si="1"/>
        <v>100</v>
      </c>
      <c r="I12" s="6">
        <f t="shared" si="2"/>
        <v>0</v>
      </c>
    </row>
    <row r="13" spans="1:12" x14ac:dyDescent="0.25">
      <c r="A13" s="21" t="s">
        <v>160</v>
      </c>
      <c r="B13" s="2" t="s">
        <v>119</v>
      </c>
      <c r="C13" s="2">
        <v>0</v>
      </c>
      <c r="D13" s="2">
        <v>5</v>
      </c>
      <c r="E13" s="6">
        <f t="shared" si="0"/>
        <v>0</v>
      </c>
      <c r="F13" s="2">
        <v>50</v>
      </c>
      <c r="G13" s="2">
        <v>10</v>
      </c>
      <c r="H13" s="2">
        <f t="shared" si="1"/>
        <v>500</v>
      </c>
      <c r="I13" s="6">
        <f t="shared" si="2"/>
        <v>0</v>
      </c>
    </row>
    <row r="14" spans="1:12" x14ac:dyDescent="0.25">
      <c r="A14" s="21" t="s">
        <v>160</v>
      </c>
      <c r="B14" s="2" t="s">
        <v>120</v>
      </c>
      <c r="C14" s="2">
        <v>0</v>
      </c>
      <c r="D14" s="2">
        <v>5</v>
      </c>
      <c r="E14" s="6">
        <f t="shared" si="0"/>
        <v>0</v>
      </c>
      <c r="F14" s="2">
        <v>50</v>
      </c>
      <c r="G14" s="2">
        <v>8</v>
      </c>
      <c r="H14" s="2">
        <f t="shared" si="1"/>
        <v>400</v>
      </c>
      <c r="I14" s="6">
        <f t="shared" si="2"/>
        <v>0</v>
      </c>
    </row>
    <row r="15" spans="1:12" x14ac:dyDescent="0.25">
      <c r="A15" s="21" t="s">
        <v>162</v>
      </c>
      <c r="B15" s="2" t="s">
        <v>121</v>
      </c>
      <c r="C15" s="2">
        <v>0</v>
      </c>
      <c r="D15" s="2">
        <v>5</v>
      </c>
      <c r="E15" s="6">
        <f t="shared" si="0"/>
        <v>0</v>
      </c>
      <c r="F15" s="2">
        <v>100</v>
      </c>
      <c r="G15" s="2">
        <v>10</v>
      </c>
      <c r="H15" s="2">
        <f t="shared" si="1"/>
        <v>1000</v>
      </c>
      <c r="I15" s="6">
        <f t="shared" si="2"/>
        <v>0</v>
      </c>
    </row>
    <row r="16" spans="1:12" x14ac:dyDescent="0.25">
      <c r="A16" s="21" t="s">
        <v>156</v>
      </c>
      <c r="B16" s="2" t="s">
        <v>122</v>
      </c>
      <c r="C16" s="2">
        <v>0</v>
      </c>
      <c r="D16" s="2">
        <v>5</v>
      </c>
      <c r="E16" s="6">
        <f t="shared" si="0"/>
        <v>0</v>
      </c>
      <c r="F16" s="2">
        <v>100</v>
      </c>
      <c r="G16" s="2">
        <v>8</v>
      </c>
      <c r="H16" s="2">
        <f t="shared" si="1"/>
        <v>800</v>
      </c>
      <c r="I16" s="6">
        <f t="shared" si="2"/>
        <v>0</v>
      </c>
    </row>
    <row r="17" spans="1:16" x14ac:dyDescent="0.25">
      <c r="A17" s="21" t="s">
        <v>156</v>
      </c>
      <c r="B17" s="2" t="s">
        <v>123</v>
      </c>
      <c r="C17" s="2">
        <v>0</v>
      </c>
      <c r="D17" s="2">
        <v>5</v>
      </c>
      <c r="E17" s="6">
        <f t="shared" si="0"/>
        <v>0</v>
      </c>
      <c r="F17" s="2">
        <v>100</v>
      </c>
      <c r="G17" s="2">
        <v>3</v>
      </c>
      <c r="H17" s="2">
        <f t="shared" si="1"/>
        <v>300</v>
      </c>
      <c r="I17" s="6">
        <f t="shared" si="2"/>
        <v>0</v>
      </c>
    </row>
    <row r="18" spans="1:16" x14ac:dyDescent="0.25">
      <c r="A18" s="21" t="s">
        <v>124</v>
      </c>
      <c r="B18" s="2" t="s">
        <v>124</v>
      </c>
      <c r="C18" s="2">
        <v>0</v>
      </c>
      <c r="D18" s="2">
        <v>5</v>
      </c>
      <c r="E18" s="6">
        <f t="shared" si="0"/>
        <v>0</v>
      </c>
      <c r="F18" s="2">
        <v>30</v>
      </c>
      <c r="G18" s="2">
        <v>10</v>
      </c>
      <c r="H18" s="2">
        <f t="shared" si="1"/>
        <v>300</v>
      </c>
      <c r="I18" s="6">
        <f t="shared" si="2"/>
        <v>0</v>
      </c>
    </row>
    <row r="19" spans="1:16" x14ac:dyDescent="0.25">
      <c r="A19" s="15"/>
    </row>
    <row r="20" spans="1:16" ht="18" customHeight="1" x14ac:dyDescent="0.25">
      <c r="E20" s="68" t="s">
        <v>25</v>
      </c>
      <c r="F20" s="68"/>
      <c r="G20" s="68"/>
      <c r="I20" s="52">
        <v>3852.8441469381301</v>
      </c>
      <c r="L20" s="65" t="s">
        <v>260</v>
      </c>
      <c r="M20" s="65"/>
      <c r="N20" s="65"/>
      <c r="O20" s="65"/>
      <c r="P20" s="65"/>
    </row>
    <row r="21" spans="1:16" x14ac:dyDescent="0.25">
      <c r="E21" s="68" t="s">
        <v>249</v>
      </c>
      <c r="F21" s="68"/>
      <c r="G21" s="68"/>
      <c r="I21" s="7">
        <f>SUM(I3:I18)</f>
        <v>0</v>
      </c>
      <c r="L21" s="34" t="s">
        <v>250</v>
      </c>
      <c r="M21" s="34" t="s">
        <v>251</v>
      </c>
      <c r="N21" s="34" t="s">
        <v>252</v>
      </c>
      <c r="O21" s="34" t="s">
        <v>253</v>
      </c>
      <c r="P21" s="34" t="s">
        <v>254</v>
      </c>
    </row>
    <row r="22" spans="1:16" ht="15.75" thickBot="1" x14ac:dyDescent="0.3">
      <c r="D22" s="68" t="s">
        <v>26</v>
      </c>
      <c r="E22" s="68"/>
      <c r="F22" s="68"/>
      <c r="G22" s="68"/>
      <c r="I22" s="7">
        <f>+I21/I20</f>
        <v>0</v>
      </c>
      <c r="L22" s="42">
        <v>18.232155679395401</v>
      </c>
      <c r="M22" s="41">
        <v>230.25830921183001</v>
      </c>
      <c r="N22" s="41">
        <v>476.563787915744</v>
      </c>
      <c r="O22" s="40">
        <v>876.706177237475</v>
      </c>
      <c r="P22" s="40">
        <v>3852.8441469381301</v>
      </c>
    </row>
    <row r="23" spans="1:16" x14ac:dyDescent="0.25">
      <c r="D23" s="68" t="s">
        <v>27</v>
      </c>
      <c r="E23" s="68"/>
      <c r="F23" s="68"/>
      <c r="G23" s="68"/>
      <c r="I23" s="7">
        <f>0.5*I22</f>
        <v>0</v>
      </c>
    </row>
    <row r="24" spans="1:16" ht="18" x14ac:dyDescent="0.35">
      <c r="L24" s="35"/>
    </row>
  </sheetData>
  <mergeCells count="6">
    <mergeCell ref="D23:G23"/>
    <mergeCell ref="L20:P20"/>
    <mergeCell ref="A1:I1"/>
    <mergeCell ref="E21:G21"/>
    <mergeCell ref="E20:G20"/>
    <mergeCell ref="D22:G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sqref="A1:D1"/>
    </sheetView>
  </sheetViews>
  <sheetFormatPr baseColWidth="10" defaultRowHeight="15" x14ac:dyDescent="0.25"/>
  <cols>
    <col min="1" max="1" width="43.28515625" bestFit="1" customWidth="1"/>
    <col min="2" max="2" width="12.85546875" customWidth="1"/>
    <col min="3" max="4" width="24.42578125" customWidth="1"/>
    <col min="5" max="5" width="19.7109375" bestFit="1" customWidth="1"/>
    <col min="8" max="8" width="21.5703125" customWidth="1"/>
    <col min="10" max="10" width="18.7109375" bestFit="1" customWidth="1"/>
    <col min="11" max="11" width="17.7109375" customWidth="1"/>
    <col min="12" max="12" width="19.140625" customWidth="1"/>
    <col min="13" max="13" width="16.85546875" customWidth="1"/>
    <col min="14" max="14" width="19.42578125" customWidth="1"/>
  </cols>
  <sheetData>
    <row r="1" spans="1:6" ht="33.75" customHeight="1" x14ac:dyDescent="0.25">
      <c r="A1" s="74" t="s">
        <v>163</v>
      </c>
      <c r="B1" s="74"/>
      <c r="C1" s="74"/>
      <c r="D1" s="74"/>
    </row>
    <row r="2" spans="1:6" ht="36.75" customHeight="1" x14ac:dyDescent="0.25">
      <c r="A2" s="11" t="s">
        <v>126</v>
      </c>
      <c r="B2" s="11" t="s">
        <v>127</v>
      </c>
      <c r="C2" s="11" t="s">
        <v>128</v>
      </c>
      <c r="D2" s="11" t="s">
        <v>129</v>
      </c>
      <c r="F2" t="s">
        <v>262</v>
      </c>
    </row>
    <row r="3" spans="1:6" x14ac:dyDescent="0.25">
      <c r="A3" s="1" t="s">
        <v>130</v>
      </c>
      <c r="B3" s="12">
        <v>4</v>
      </c>
      <c r="C3" s="3">
        <f>+TOP!I23</f>
        <v>0</v>
      </c>
      <c r="D3" s="3">
        <f>+B3*C3</f>
        <v>0</v>
      </c>
    </row>
    <row r="4" spans="1:6" x14ac:dyDescent="0.25">
      <c r="A4" s="1" t="s">
        <v>131</v>
      </c>
      <c r="B4" s="12">
        <v>2.5</v>
      </c>
      <c r="C4" s="3">
        <f>+A!I29</f>
        <v>0</v>
      </c>
      <c r="D4" s="3">
        <f t="shared" ref="D4:D10" si="0">+B4*C4</f>
        <v>0</v>
      </c>
      <c r="F4" t="s">
        <v>269</v>
      </c>
    </row>
    <row r="5" spans="1:6" x14ac:dyDescent="0.25">
      <c r="A5" s="1" t="s">
        <v>132</v>
      </c>
      <c r="B5" s="12">
        <v>1</v>
      </c>
      <c r="C5" s="3">
        <f>+B!I38</f>
        <v>0</v>
      </c>
      <c r="D5" s="3">
        <f t="shared" si="0"/>
        <v>0</v>
      </c>
      <c r="F5" t="s">
        <v>263</v>
      </c>
    </row>
    <row r="6" spans="1:6" x14ac:dyDescent="0.25">
      <c r="A6" s="1" t="s">
        <v>133</v>
      </c>
      <c r="B6" s="12">
        <v>0.2</v>
      </c>
      <c r="C6" s="3">
        <f>+'APROPIACIÓN SOCIAL'!I23</f>
        <v>0</v>
      </c>
      <c r="D6" s="3">
        <f t="shared" si="0"/>
        <v>0</v>
      </c>
      <c r="F6" t="s">
        <v>264</v>
      </c>
    </row>
    <row r="7" spans="1:6" x14ac:dyDescent="0.25">
      <c r="A7" s="1" t="s">
        <v>134</v>
      </c>
      <c r="B7" s="12">
        <v>1</v>
      </c>
      <c r="C7" s="3">
        <f>+'FORMACIÓN A'!I10</f>
        <v>0</v>
      </c>
      <c r="D7" s="3">
        <f t="shared" si="0"/>
        <v>0</v>
      </c>
      <c r="F7" t="s">
        <v>265</v>
      </c>
    </row>
    <row r="8" spans="1:6" x14ac:dyDescent="0.25">
      <c r="A8" s="1" t="s">
        <v>135</v>
      </c>
      <c r="B8" s="12">
        <v>0.5</v>
      </c>
      <c r="C8" s="3">
        <f>+'FORMACIÓN B'!I22</f>
        <v>0</v>
      </c>
      <c r="D8" s="3">
        <f t="shared" si="0"/>
        <v>0</v>
      </c>
      <c r="F8" t="s">
        <v>266</v>
      </c>
    </row>
    <row r="9" spans="1:6" x14ac:dyDescent="0.25">
      <c r="A9" s="1" t="s">
        <v>0</v>
      </c>
      <c r="B9" s="12">
        <v>0.4</v>
      </c>
      <c r="C9" s="3">
        <f>+E20</f>
        <v>0</v>
      </c>
      <c r="D9" s="3">
        <f t="shared" si="0"/>
        <v>0</v>
      </c>
      <c r="F9" t="s">
        <v>267</v>
      </c>
    </row>
    <row r="10" spans="1:6" x14ac:dyDescent="0.25">
      <c r="A10" s="1" t="s">
        <v>1</v>
      </c>
      <c r="B10" s="12">
        <v>0.4</v>
      </c>
      <c r="C10" s="3">
        <f>+E37</f>
        <v>0</v>
      </c>
      <c r="D10" s="3">
        <f t="shared" si="0"/>
        <v>0</v>
      </c>
      <c r="F10" t="s">
        <v>268</v>
      </c>
    </row>
    <row r="11" spans="1:6" ht="15.75" thickBot="1" x14ac:dyDescent="0.3"/>
    <row r="12" spans="1:6" ht="15.75" thickBot="1" x14ac:dyDescent="0.3">
      <c r="C12" s="13" t="s">
        <v>136</v>
      </c>
      <c r="D12" s="14">
        <f>SUM(D3:D10)</f>
        <v>0</v>
      </c>
    </row>
    <row r="15" spans="1:6" x14ac:dyDescent="0.25">
      <c r="A15" s="75" t="s">
        <v>228</v>
      </c>
      <c r="B15" s="75"/>
      <c r="D15" s="26"/>
    </row>
    <row r="16" spans="1:6" ht="15" customHeight="1" x14ac:dyDescent="0.25">
      <c r="A16" s="76" t="s">
        <v>229</v>
      </c>
      <c r="B16" s="76"/>
      <c r="D16" s="27" t="s">
        <v>230</v>
      </c>
      <c r="E16">
        <v>1</v>
      </c>
    </row>
    <row r="17" spans="1:14" x14ac:dyDescent="0.25">
      <c r="A17" s="76"/>
      <c r="B17" s="76"/>
      <c r="D17" s="27" t="s">
        <v>231</v>
      </c>
      <c r="E17">
        <v>1</v>
      </c>
    </row>
    <row r="18" spans="1:14" x14ac:dyDescent="0.25">
      <c r="A18" s="76"/>
      <c r="B18" s="76"/>
      <c r="D18" s="28" t="s">
        <v>232</v>
      </c>
      <c r="E18">
        <f>+(E16/E17)-1</f>
        <v>0</v>
      </c>
      <c r="F18" s="68" t="s">
        <v>249</v>
      </c>
      <c r="G18" s="68"/>
      <c r="H18" s="68"/>
      <c r="I18" s="68"/>
      <c r="J18" s="39">
        <v>0</v>
      </c>
    </row>
    <row r="19" spans="1:14" ht="15.75" thickBot="1" x14ac:dyDescent="0.3">
      <c r="A19" s="29" t="s">
        <v>233</v>
      </c>
      <c r="B19" s="30"/>
      <c r="D19" t="s">
        <v>234</v>
      </c>
      <c r="E19" s="32">
        <v>25</v>
      </c>
    </row>
    <row r="20" spans="1:14" ht="15" customHeight="1" x14ac:dyDescent="0.25">
      <c r="A20" s="77" t="s">
        <v>235</v>
      </c>
      <c r="B20" s="78"/>
      <c r="D20" s="83" t="s">
        <v>236</v>
      </c>
      <c r="E20" s="73">
        <f>+E18/E19</f>
        <v>0</v>
      </c>
    </row>
    <row r="21" spans="1:14" x14ac:dyDescent="0.25">
      <c r="A21" s="79"/>
      <c r="B21" s="80"/>
      <c r="D21" s="83"/>
      <c r="E21" s="73"/>
    </row>
    <row r="22" spans="1:14" ht="36" customHeight="1" thickBot="1" x14ac:dyDescent="0.3">
      <c r="A22" s="81"/>
      <c r="B22" s="82"/>
      <c r="J22" s="65" t="s">
        <v>261</v>
      </c>
      <c r="K22" s="65"/>
      <c r="L22" s="65"/>
      <c r="M22" s="65"/>
      <c r="N22" s="65"/>
    </row>
    <row r="23" spans="1:14" ht="15" customHeight="1" x14ac:dyDescent="0.25">
      <c r="A23" s="77" t="s">
        <v>237</v>
      </c>
      <c r="B23" s="78"/>
      <c r="J23" s="34" t="s">
        <v>250</v>
      </c>
      <c r="K23" s="34" t="s">
        <v>251</v>
      </c>
      <c r="L23" s="34" t="s">
        <v>252</v>
      </c>
      <c r="M23" s="34" t="s">
        <v>253</v>
      </c>
      <c r="N23" s="34" t="s">
        <v>254</v>
      </c>
    </row>
    <row r="24" spans="1:14" ht="15.75" thickBot="1" x14ac:dyDescent="0.3">
      <c r="A24" s="79"/>
      <c r="B24" s="80"/>
      <c r="J24" s="46">
        <v>6.2940565103384704E-3</v>
      </c>
      <c r="K24" s="45">
        <v>0.20487032218172299</v>
      </c>
      <c r="L24" s="45">
        <v>0.42316541513275902</v>
      </c>
      <c r="M24" s="44">
        <v>0.80675807804230903</v>
      </c>
      <c r="N24" s="43">
        <v>4.0406857802040701</v>
      </c>
    </row>
    <row r="25" spans="1:14" x14ac:dyDescent="0.25">
      <c r="A25" s="79"/>
      <c r="B25" s="80"/>
    </row>
    <row r="26" spans="1:14" ht="15.75" thickBot="1" x14ac:dyDescent="0.3">
      <c r="A26" s="81"/>
      <c r="B26" s="82"/>
    </row>
    <row r="27" spans="1:14" ht="18" x14ac:dyDescent="0.35">
      <c r="A27" s="91" t="s">
        <v>238</v>
      </c>
      <c r="B27" s="92"/>
      <c r="J27" s="35"/>
    </row>
    <row r="28" spans="1:14" ht="15.75" thickBot="1" x14ac:dyDescent="0.3">
      <c r="A28" s="89"/>
      <c r="B28" s="90"/>
    </row>
    <row r="31" spans="1:14" x14ac:dyDescent="0.25">
      <c r="A31" s="93" t="s">
        <v>239</v>
      </c>
      <c r="B31" s="93"/>
    </row>
    <row r="32" spans="1:14" x14ac:dyDescent="0.25">
      <c r="A32" s="93"/>
      <c r="B32" s="93"/>
    </row>
    <row r="33" spans="1:10" x14ac:dyDescent="0.25">
      <c r="A33" s="94" t="s">
        <v>240</v>
      </c>
      <c r="B33" s="94"/>
      <c r="C33" s="95" t="s">
        <v>241</v>
      </c>
      <c r="D33" s="95"/>
      <c r="E33">
        <v>1</v>
      </c>
    </row>
    <row r="34" spans="1:10" x14ac:dyDescent="0.25">
      <c r="A34" s="94"/>
      <c r="B34" s="94"/>
      <c r="D34" s="27" t="s">
        <v>231</v>
      </c>
      <c r="E34">
        <v>1</v>
      </c>
    </row>
    <row r="35" spans="1:10" x14ac:dyDescent="0.25">
      <c r="A35" s="94"/>
      <c r="B35" s="94"/>
      <c r="D35" s="31" t="s">
        <v>242</v>
      </c>
      <c r="E35">
        <f>+(E33/E34)-1</f>
        <v>0</v>
      </c>
      <c r="F35" s="54"/>
      <c r="G35" s="54"/>
      <c r="H35" s="54"/>
    </row>
    <row r="36" spans="1:10" ht="15.75" thickBot="1" x14ac:dyDescent="0.3">
      <c r="A36" s="29" t="s">
        <v>243</v>
      </c>
      <c r="B36" s="30"/>
      <c r="D36" t="s">
        <v>234</v>
      </c>
      <c r="E36" s="32">
        <v>6</v>
      </c>
    </row>
    <row r="37" spans="1:10" x14ac:dyDescent="0.25">
      <c r="A37" s="77" t="s">
        <v>244</v>
      </c>
      <c r="B37" s="78"/>
      <c r="D37" s="83" t="s">
        <v>245</v>
      </c>
      <c r="E37" s="84">
        <f>+E35/E36</f>
        <v>0</v>
      </c>
    </row>
    <row r="38" spans="1:10" x14ac:dyDescent="0.25">
      <c r="A38" s="79"/>
      <c r="B38" s="80"/>
      <c r="D38" s="83"/>
      <c r="E38" s="84"/>
      <c r="J38" s="7"/>
    </row>
    <row r="39" spans="1:10" ht="15.75" thickBot="1" x14ac:dyDescent="0.3">
      <c r="A39" s="81"/>
      <c r="B39" s="82"/>
    </row>
    <row r="40" spans="1:10" x14ac:dyDescent="0.25">
      <c r="A40" s="85" t="s">
        <v>246</v>
      </c>
      <c r="B40" s="86"/>
    </row>
    <row r="41" spans="1:10" ht="15" customHeight="1" x14ac:dyDescent="0.25">
      <c r="A41" s="79" t="s">
        <v>247</v>
      </c>
      <c r="B41" s="80"/>
    </row>
    <row r="42" spans="1:10" x14ac:dyDescent="0.25">
      <c r="A42" s="79"/>
      <c r="B42" s="80"/>
    </row>
    <row r="43" spans="1:10" ht="15.75" thickBot="1" x14ac:dyDescent="0.3">
      <c r="A43" s="81"/>
      <c r="B43" s="82"/>
    </row>
    <row r="44" spans="1:10" x14ac:dyDescent="0.25">
      <c r="A44" s="87" t="s">
        <v>248</v>
      </c>
      <c r="B44" s="88"/>
    </row>
    <row r="45" spans="1:10" ht="15.75" thickBot="1" x14ac:dyDescent="0.3">
      <c r="A45" s="89"/>
      <c r="B45" s="90"/>
    </row>
  </sheetData>
  <mergeCells count="19">
    <mergeCell ref="E37:E38"/>
    <mergeCell ref="A40:B40"/>
    <mergeCell ref="A41:B43"/>
    <mergeCell ref="A44:B45"/>
    <mergeCell ref="A23:B26"/>
    <mergeCell ref="A27:B28"/>
    <mergeCell ref="A31:B32"/>
    <mergeCell ref="A33:B35"/>
    <mergeCell ref="C33:D33"/>
    <mergeCell ref="A37:B39"/>
    <mergeCell ref="D37:D38"/>
    <mergeCell ref="J22:N22"/>
    <mergeCell ref="E20:E21"/>
    <mergeCell ref="A1:D1"/>
    <mergeCell ref="A15:B15"/>
    <mergeCell ref="A16:B18"/>
    <mergeCell ref="A20:B22"/>
    <mergeCell ref="D20:D21"/>
    <mergeCell ref="F18:I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K1"/>
    </sheetView>
  </sheetViews>
  <sheetFormatPr baseColWidth="10" defaultRowHeight="15" x14ac:dyDescent="0.25"/>
  <cols>
    <col min="6" max="6" width="54" customWidth="1"/>
  </cols>
  <sheetData>
    <row r="1" spans="1:14" ht="28.5" customHeight="1" thickBot="1" x14ac:dyDescent="0.3">
      <c r="A1" s="117" t="s">
        <v>164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9"/>
      <c r="M1" s="19"/>
      <c r="N1" s="19"/>
    </row>
    <row r="2" spans="1:14" ht="15" customHeight="1" x14ac:dyDescent="0.25">
      <c r="A2" s="109" t="s">
        <v>170</v>
      </c>
      <c r="B2" s="110"/>
      <c r="C2" s="110"/>
      <c r="D2" s="110"/>
      <c r="E2" s="110"/>
      <c r="F2" s="111"/>
      <c r="G2" s="115" t="s">
        <v>225</v>
      </c>
      <c r="H2" s="108" t="s">
        <v>167</v>
      </c>
      <c r="I2" s="108" t="s">
        <v>140</v>
      </c>
      <c r="J2" s="108" t="s">
        <v>168</v>
      </c>
      <c r="K2" s="108" t="s">
        <v>169</v>
      </c>
    </row>
    <row r="3" spans="1:14" ht="15" customHeight="1" x14ac:dyDescent="0.25">
      <c r="A3" s="112"/>
      <c r="B3" s="113"/>
      <c r="C3" s="113"/>
      <c r="D3" s="113"/>
      <c r="E3" s="113"/>
      <c r="F3" s="114"/>
      <c r="G3" s="116"/>
      <c r="H3" s="101"/>
      <c r="I3" s="101"/>
      <c r="J3" s="101"/>
      <c r="K3" s="101"/>
    </row>
    <row r="4" spans="1:14" x14ac:dyDescent="0.25">
      <c r="A4" s="96" t="s">
        <v>165</v>
      </c>
      <c r="B4" s="96"/>
      <c r="C4" s="96"/>
      <c r="D4" s="96"/>
      <c r="E4" s="96"/>
      <c r="F4" s="96"/>
      <c r="G4" s="16" t="s">
        <v>166</v>
      </c>
      <c r="H4" s="16">
        <f>+TOP!K3</f>
        <v>0</v>
      </c>
      <c r="I4" s="16">
        <f>+A!K3</f>
        <v>0</v>
      </c>
      <c r="J4" s="16"/>
      <c r="K4" s="16">
        <f>+H4+I4+J4</f>
        <v>0</v>
      </c>
    </row>
    <row r="5" spans="1:14" x14ac:dyDescent="0.25">
      <c r="A5" s="22"/>
      <c r="B5" s="23"/>
      <c r="C5" s="23"/>
      <c r="D5" s="23"/>
      <c r="E5" s="23"/>
      <c r="F5" s="23"/>
      <c r="G5" s="23"/>
      <c r="H5" s="24"/>
      <c r="I5" s="24"/>
      <c r="J5" s="24"/>
      <c r="K5" s="25"/>
    </row>
    <row r="6" spans="1:14" x14ac:dyDescent="0.25">
      <c r="A6" s="96" t="s">
        <v>177</v>
      </c>
      <c r="B6" s="96"/>
      <c r="C6" s="96"/>
      <c r="D6" s="96"/>
      <c r="E6" s="96"/>
      <c r="F6" s="96"/>
      <c r="G6" s="16" t="s">
        <v>187</v>
      </c>
      <c r="H6" s="16"/>
      <c r="I6" s="16"/>
      <c r="J6" s="16">
        <f>+B!K3</f>
        <v>0</v>
      </c>
      <c r="K6" s="16">
        <f t="shared" ref="K6:K16" si="0">+H6+I6+J6</f>
        <v>0</v>
      </c>
    </row>
    <row r="7" spans="1:14" x14ac:dyDescent="0.25">
      <c r="A7" s="22"/>
      <c r="B7" s="23"/>
      <c r="C7" s="23"/>
      <c r="D7" s="23"/>
      <c r="E7" s="23"/>
      <c r="F7" s="23"/>
      <c r="G7" s="23"/>
      <c r="H7" s="24"/>
      <c r="I7" s="24"/>
      <c r="J7" s="24"/>
      <c r="K7" s="25"/>
    </row>
    <row r="8" spans="1:14" x14ac:dyDescent="0.25">
      <c r="A8" s="96" t="s">
        <v>178</v>
      </c>
      <c r="B8" s="96"/>
      <c r="C8" s="96"/>
      <c r="D8" s="96"/>
      <c r="E8" s="96"/>
      <c r="F8" s="96"/>
      <c r="G8" s="16" t="s">
        <v>171</v>
      </c>
      <c r="H8" s="16">
        <f>+TOP!K4</f>
        <v>0</v>
      </c>
      <c r="I8" s="16">
        <f>+A!K4</f>
        <v>0</v>
      </c>
      <c r="J8" s="16"/>
      <c r="K8" s="16">
        <f t="shared" si="0"/>
        <v>0</v>
      </c>
    </row>
    <row r="9" spans="1:14" x14ac:dyDescent="0.25">
      <c r="A9" s="22"/>
      <c r="B9" s="23"/>
      <c r="C9" s="23"/>
      <c r="D9" s="23"/>
      <c r="E9" s="23"/>
      <c r="F9" s="23"/>
      <c r="G9" s="23"/>
      <c r="H9" s="24"/>
      <c r="I9" s="24"/>
      <c r="J9" s="24"/>
      <c r="K9" s="25"/>
    </row>
    <row r="10" spans="1:14" x14ac:dyDescent="0.25">
      <c r="A10" s="96" t="s">
        <v>179</v>
      </c>
      <c r="B10" s="96"/>
      <c r="C10" s="96"/>
      <c r="D10" s="96"/>
      <c r="E10" s="96"/>
      <c r="F10" s="96"/>
      <c r="G10" s="16" t="s">
        <v>172</v>
      </c>
      <c r="H10" s="16">
        <f>+TOP!K5</f>
        <v>0</v>
      </c>
      <c r="I10" s="16">
        <f>+A!K5</f>
        <v>0</v>
      </c>
      <c r="J10" s="16"/>
      <c r="K10" s="16">
        <f t="shared" si="0"/>
        <v>0</v>
      </c>
    </row>
    <row r="11" spans="1:14" x14ac:dyDescent="0.25">
      <c r="A11" s="22"/>
      <c r="B11" s="23"/>
      <c r="C11" s="23"/>
      <c r="D11" s="23"/>
      <c r="E11" s="23"/>
      <c r="F11" s="23"/>
      <c r="G11" s="23"/>
      <c r="H11" s="24"/>
      <c r="I11" s="24"/>
      <c r="J11" s="24"/>
      <c r="K11" s="25"/>
    </row>
    <row r="12" spans="1:14" x14ac:dyDescent="0.25">
      <c r="A12" s="96" t="s">
        <v>180</v>
      </c>
      <c r="B12" s="96"/>
      <c r="C12" s="96"/>
      <c r="D12" s="96"/>
      <c r="E12" s="96"/>
      <c r="F12" s="96"/>
      <c r="G12" s="16" t="s">
        <v>173</v>
      </c>
      <c r="H12" s="16">
        <f>+TOP!K6</f>
        <v>0</v>
      </c>
      <c r="I12" s="16">
        <f>+A!K6</f>
        <v>0</v>
      </c>
      <c r="J12" s="16">
        <f>+B!K4</f>
        <v>0</v>
      </c>
      <c r="K12" s="16">
        <f t="shared" si="0"/>
        <v>0</v>
      </c>
    </row>
    <row r="13" spans="1:14" x14ac:dyDescent="0.25">
      <c r="A13" s="22"/>
      <c r="B13" s="23"/>
      <c r="C13" s="23"/>
      <c r="D13" s="23"/>
      <c r="E13" s="23"/>
      <c r="F13" s="23"/>
      <c r="G13" s="23"/>
      <c r="H13" s="24"/>
      <c r="I13" s="24"/>
      <c r="J13" s="24"/>
      <c r="K13" s="25"/>
    </row>
    <row r="14" spans="1:14" x14ac:dyDescent="0.25">
      <c r="A14" s="96" t="s">
        <v>181</v>
      </c>
      <c r="B14" s="96"/>
      <c r="C14" s="96"/>
      <c r="D14" s="96"/>
      <c r="E14" s="96"/>
      <c r="F14" s="96"/>
      <c r="G14" s="16" t="s">
        <v>174</v>
      </c>
      <c r="H14" s="16">
        <f>+TOP!K7</f>
        <v>0</v>
      </c>
      <c r="I14" s="16">
        <f>+A!K7</f>
        <v>0</v>
      </c>
      <c r="J14" s="16">
        <f>+B!K5</f>
        <v>0</v>
      </c>
      <c r="K14" s="16">
        <f t="shared" si="0"/>
        <v>0</v>
      </c>
    </row>
    <row r="15" spans="1:14" x14ac:dyDescent="0.25">
      <c r="A15" s="22"/>
      <c r="B15" s="23"/>
      <c r="C15" s="23"/>
      <c r="D15" s="23"/>
      <c r="E15" s="23"/>
      <c r="F15" s="23"/>
      <c r="G15" s="23"/>
      <c r="H15" s="24"/>
      <c r="I15" s="24"/>
      <c r="J15" s="24"/>
      <c r="K15" s="25"/>
    </row>
    <row r="16" spans="1:14" x14ac:dyDescent="0.25">
      <c r="A16" s="96" t="s">
        <v>182</v>
      </c>
      <c r="B16" s="96"/>
      <c r="C16" s="96"/>
      <c r="D16" s="96"/>
      <c r="E16" s="96"/>
      <c r="F16" s="96"/>
      <c r="G16" s="16" t="s">
        <v>175</v>
      </c>
      <c r="H16" s="16">
        <f>+TOP!K8</f>
        <v>0</v>
      </c>
      <c r="I16" s="16">
        <f>+A!K8</f>
        <v>0</v>
      </c>
      <c r="J16" s="16">
        <f>+B!K6</f>
        <v>0</v>
      </c>
      <c r="K16" s="16">
        <f t="shared" si="0"/>
        <v>0</v>
      </c>
    </row>
    <row r="18" spans="1:11" ht="15.75" thickBot="1" x14ac:dyDescent="0.3"/>
    <row r="19" spans="1:11" ht="21.75" thickBot="1" x14ac:dyDescent="0.3">
      <c r="A19" s="105" t="s">
        <v>201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ht="15" customHeight="1" x14ac:dyDescent="0.25">
      <c r="A20" s="109" t="s">
        <v>170</v>
      </c>
      <c r="B20" s="110"/>
      <c r="C20" s="110"/>
      <c r="D20" s="110"/>
      <c r="E20" s="110"/>
      <c r="F20" s="111"/>
      <c r="G20" s="115" t="s">
        <v>225</v>
      </c>
      <c r="H20" s="108" t="s">
        <v>167</v>
      </c>
      <c r="I20" s="108" t="s">
        <v>140</v>
      </c>
      <c r="J20" s="108" t="s">
        <v>168</v>
      </c>
      <c r="K20" s="108" t="s">
        <v>169</v>
      </c>
    </row>
    <row r="21" spans="1:11" ht="15" customHeight="1" x14ac:dyDescent="0.25">
      <c r="A21" s="112"/>
      <c r="B21" s="113"/>
      <c r="C21" s="113"/>
      <c r="D21" s="113"/>
      <c r="E21" s="113"/>
      <c r="F21" s="114"/>
      <c r="G21" s="116"/>
      <c r="H21" s="101"/>
      <c r="I21" s="101"/>
      <c r="J21" s="101"/>
      <c r="K21" s="101"/>
    </row>
    <row r="22" spans="1:11" x14ac:dyDescent="0.25">
      <c r="A22" s="96" t="s">
        <v>202</v>
      </c>
      <c r="B22" s="96"/>
      <c r="C22" s="96"/>
      <c r="D22" s="96"/>
      <c r="E22" s="96"/>
      <c r="F22" s="96"/>
      <c r="G22" s="16" t="s">
        <v>176</v>
      </c>
      <c r="H22" s="16"/>
      <c r="I22" s="16">
        <f>+A!K9</f>
        <v>0</v>
      </c>
      <c r="J22" s="16">
        <f>+B!K7</f>
        <v>0</v>
      </c>
      <c r="K22" s="16">
        <f>+H22+I22+J22</f>
        <v>0</v>
      </c>
    </row>
    <row r="23" spans="1:11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  <c r="K23" s="25"/>
    </row>
    <row r="24" spans="1:11" x14ac:dyDescent="0.25">
      <c r="A24" s="96" t="s">
        <v>203</v>
      </c>
      <c r="B24" s="96"/>
      <c r="C24" s="96"/>
      <c r="D24" s="96"/>
      <c r="E24" s="96"/>
      <c r="F24" s="96"/>
      <c r="G24" s="16" t="s">
        <v>184</v>
      </c>
      <c r="H24" s="16"/>
      <c r="I24" s="16">
        <f>+A!K10</f>
        <v>0</v>
      </c>
      <c r="J24" s="16">
        <f>+B!K8</f>
        <v>0</v>
      </c>
      <c r="K24" s="16">
        <f t="shared" ref="K24:K32" si="1">+H24+I24+J24</f>
        <v>0</v>
      </c>
    </row>
    <row r="25" spans="1:11" x14ac:dyDescent="0.25">
      <c r="A25" s="22"/>
      <c r="B25" s="23"/>
      <c r="C25" s="23"/>
      <c r="D25" s="23"/>
      <c r="E25" s="23"/>
      <c r="F25" s="23"/>
      <c r="G25" s="23"/>
      <c r="H25" s="24"/>
      <c r="I25" s="24"/>
      <c r="J25" s="24"/>
      <c r="K25" s="25"/>
    </row>
    <row r="26" spans="1:11" x14ac:dyDescent="0.25">
      <c r="A26" s="96" t="s">
        <v>204</v>
      </c>
      <c r="B26" s="96"/>
      <c r="C26" s="96"/>
      <c r="D26" s="96"/>
      <c r="E26" s="96"/>
      <c r="F26" s="96"/>
      <c r="G26" s="16" t="s">
        <v>183</v>
      </c>
      <c r="H26" s="16">
        <f>+TOP!K9</f>
        <v>0</v>
      </c>
      <c r="I26" s="16">
        <f>+A!K11</f>
        <v>0</v>
      </c>
      <c r="J26" s="16"/>
      <c r="K26" s="16">
        <f t="shared" si="1"/>
        <v>0</v>
      </c>
    </row>
    <row r="27" spans="1:11" x14ac:dyDescent="0.25">
      <c r="A27" s="22"/>
      <c r="B27" s="23"/>
      <c r="C27" s="23"/>
      <c r="D27" s="23"/>
      <c r="E27" s="23"/>
      <c r="F27" s="23"/>
      <c r="G27" s="23"/>
      <c r="H27" s="24"/>
      <c r="I27" s="24"/>
      <c r="J27" s="24"/>
      <c r="K27" s="25"/>
    </row>
    <row r="28" spans="1:11" x14ac:dyDescent="0.25">
      <c r="A28" s="96" t="s">
        <v>205</v>
      </c>
      <c r="B28" s="96"/>
      <c r="C28" s="96"/>
      <c r="D28" s="96"/>
      <c r="E28" s="96"/>
      <c r="F28" s="96"/>
      <c r="G28" s="16" t="s">
        <v>185</v>
      </c>
      <c r="H28" s="16"/>
      <c r="I28" s="16"/>
      <c r="J28" s="16">
        <f>+B!K9</f>
        <v>0</v>
      </c>
      <c r="K28" s="16">
        <f t="shared" si="1"/>
        <v>0</v>
      </c>
    </row>
    <row r="29" spans="1:11" x14ac:dyDescent="0.25">
      <c r="A29" s="22"/>
      <c r="B29" s="23"/>
      <c r="C29" s="23"/>
      <c r="D29" s="23"/>
      <c r="E29" s="23"/>
      <c r="F29" s="23"/>
      <c r="G29" s="23"/>
      <c r="H29" s="24"/>
      <c r="I29" s="24"/>
      <c r="J29" s="24"/>
      <c r="K29" s="25"/>
    </row>
    <row r="30" spans="1:11" x14ac:dyDescent="0.25">
      <c r="A30" s="96" t="s">
        <v>206</v>
      </c>
      <c r="B30" s="96"/>
      <c r="C30" s="96"/>
      <c r="D30" s="96"/>
      <c r="E30" s="96"/>
      <c r="F30" s="96"/>
      <c r="G30" s="16" t="s">
        <v>186</v>
      </c>
      <c r="H30" s="16"/>
      <c r="I30" s="16"/>
      <c r="J30" s="16">
        <f>+B!K11</f>
        <v>0</v>
      </c>
      <c r="K30" s="16">
        <f t="shared" si="1"/>
        <v>0</v>
      </c>
    </row>
    <row r="31" spans="1:11" x14ac:dyDescent="0.25">
      <c r="A31" s="22"/>
      <c r="B31" s="23"/>
      <c r="C31" s="23"/>
      <c r="D31" s="23"/>
      <c r="E31" s="23"/>
      <c r="F31" s="23"/>
      <c r="G31" s="23"/>
      <c r="H31" s="24"/>
      <c r="I31" s="24"/>
      <c r="J31" s="24"/>
      <c r="K31" s="25"/>
    </row>
    <row r="32" spans="1:11" x14ac:dyDescent="0.25">
      <c r="A32" s="96"/>
      <c r="B32" s="96"/>
      <c r="C32" s="96"/>
      <c r="D32" s="96"/>
      <c r="E32" s="96"/>
      <c r="F32" s="96"/>
      <c r="G32" s="16" t="s">
        <v>183</v>
      </c>
      <c r="H32" s="1"/>
      <c r="I32" s="1"/>
      <c r="J32" s="16">
        <f>+B!K11</f>
        <v>0</v>
      </c>
      <c r="K32" s="16">
        <f t="shared" si="1"/>
        <v>0</v>
      </c>
    </row>
    <row r="34" spans="1:11" ht="15.75" thickBot="1" x14ac:dyDescent="0.3"/>
    <row r="35" spans="1:11" ht="21" x14ac:dyDescent="0.25">
      <c r="A35" s="97" t="s">
        <v>207</v>
      </c>
      <c r="B35" s="98"/>
      <c r="C35" s="98"/>
      <c r="D35" s="98"/>
      <c r="E35" s="98"/>
      <c r="F35" s="98"/>
      <c r="G35" s="98"/>
      <c r="H35" s="98"/>
      <c r="I35" s="98"/>
      <c r="J35" s="98"/>
      <c r="K35" s="99"/>
    </row>
    <row r="36" spans="1:11" ht="15" customHeight="1" x14ac:dyDescent="0.25">
      <c r="A36" s="102" t="s">
        <v>170</v>
      </c>
      <c r="B36" s="102"/>
      <c r="C36" s="102"/>
      <c r="D36" s="102"/>
      <c r="E36" s="102"/>
      <c r="F36" s="102"/>
      <c r="G36" s="103" t="s">
        <v>225</v>
      </c>
      <c r="H36" s="104" t="s">
        <v>211</v>
      </c>
      <c r="I36" s="101"/>
      <c r="J36" s="101"/>
      <c r="K36" s="101" t="s">
        <v>169</v>
      </c>
    </row>
    <row r="37" spans="1:11" ht="15" customHeight="1" x14ac:dyDescent="0.25">
      <c r="A37" s="102"/>
      <c r="B37" s="102"/>
      <c r="C37" s="102"/>
      <c r="D37" s="102"/>
      <c r="E37" s="102"/>
      <c r="F37" s="102"/>
      <c r="G37" s="103"/>
      <c r="H37" s="104"/>
      <c r="I37" s="101"/>
      <c r="J37" s="101"/>
      <c r="K37" s="101"/>
    </row>
    <row r="38" spans="1:11" x14ac:dyDescent="0.25">
      <c r="A38" s="96" t="s">
        <v>212</v>
      </c>
      <c r="B38" s="96"/>
      <c r="C38" s="96"/>
      <c r="D38" s="96"/>
      <c r="E38" s="96"/>
      <c r="F38" s="96"/>
      <c r="G38" s="16" t="s">
        <v>188</v>
      </c>
      <c r="H38" s="16">
        <f>+'APROPIACIÓN SOCIAL'!K3</f>
        <v>0</v>
      </c>
      <c r="I38" s="1"/>
      <c r="J38" s="1"/>
      <c r="K38" s="16">
        <f>+H38</f>
        <v>0</v>
      </c>
    </row>
    <row r="39" spans="1:11" x14ac:dyDescent="0.25">
      <c r="A39" s="22"/>
      <c r="B39" s="23"/>
      <c r="C39" s="23"/>
      <c r="D39" s="23"/>
      <c r="E39" s="23"/>
      <c r="F39" s="23"/>
      <c r="G39" s="23"/>
      <c r="H39" s="24"/>
      <c r="I39" s="24"/>
      <c r="J39" s="24"/>
      <c r="K39" s="25"/>
    </row>
    <row r="40" spans="1:11" x14ac:dyDescent="0.25">
      <c r="A40" s="96" t="s">
        <v>208</v>
      </c>
      <c r="B40" s="96"/>
      <c r="C40" s="96"/>
      <c r="D40" s="96"/>
      <c r="E40" s="96"/>
      <c r="F40" s="96"/>
      <c r="G40" s="16" t="s">
        <v>189</v>
      </c>
      <c r="H40" s="16">
        <f>+'APROPIACIÓN SOCIAL'!K4</f>
        <v>0</v>
      </c>
      <c r="I40" s="1"/>
      <c r="J40" s="1"/>
      <c r="K40" s="16">
        <f>+H40</f>
        <v>0</v>
      </c>
    </row>
    <row r="41" spans="1:11" x14ac:dyDescent="0.25">
      <c r="A41" s="22"/>
      <c r="B41" s="23"/>
      <c r="C41" s="23"/>
      <c r="D41" s="23"/>
      <c r="E41" s="23"/>
      <c r="F41" s="23"/>
      <c r="G41" s="23"/>
      <c r="H41" s="24"/>
      <c r="I41" s="24"/>
      <c r="J41" s="24"/>
      <c r="K41" s="25"/>
    </row>
    <row r="42" spans="1:11" x14ac:dyDescent="0.25">
      <c r="A42" s="96" t="s">
        <v>209</v>
      </c>
      <c r="B42" s="96"/>
      <c r="C42" s="96"/>
      <c r="D42" s="96"/>
      <c r="E42" s="96"/>
      <c r="F42" s="96"/>
      <c r="G42" s="16" t="s">
        <v>190</v>
      </c>
      <c r="H42" s="16">
        <f>+'APROPIACIÓN SOCIAL'!K5</f>
        <v>0</v>
      </c>
      <c r="I42" s="1"/>
      <c r="J42" s="1"/>
      <c r="K42" s="16">
        <f>+H42</f>
        <v>0</v>
      </c>
    </row>
    <row r="43" spans="1:11" x14ac:dyDescent="0.25">
      <c r="A43" s="22"/>
      <c r="B43" s="23"/>
      <c r="C43" s="23"/>
      <c r="D43" s="23"/>
      <c r="E43" s="23"/>
      <c r="F43" s="23"/>
      <c r="G43" s="23"/>
      <c r="H43" s="24"/>
      <c r="I43" s="24"/>
      <c r="J43" s="24"/>
      <c r="K43" s="25"/>
    </row>
    <row r="44" spans="1:11" x14ac:dyDescent="0.25">
      <c r="A44" s="96" t="s">
        <v>210</v>
      </c>
      <c r="B44" s="96"/>
      <c r="C44" s="96"/>
      <c r="D44" s="96"/>
      <c r="E44" s="96"/>
      <c r="F44" s="96"/>
      <c r="G44" s="16" t="s">
        <v>191</v>
      </c>
      <c r="H44" s="16">
        <f>+'APROPIACIÓN SOCIAL'!K6</f>
        <v>0</v>
      </c>
      <c r="I44" s="1"/>
      <c r="J44" s="1"/>
      <c r="K44" s="16">
        <f>+H44</f>
        <v>0</v>
      </c>
    </row>
    <row r="46" spans="1:11" ht="15.75" thickBot="1" x14ac:dyDescent="0.3"/>
    <row r="47" spans="1:11" ht="21" x14ac:dyDescent="0.25">
      <c r="A47" s="97" t="s">
        <v>213</v>
      </c>
      <c r="B47" s="98"/>
      <c r="C47" s="98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102" t="s">
        <v>170</v>
      </c>
      <c r="B48" s="102"/>
      <c r="C48" s="102"/>
      <c r="D48" s="102"/>
      <c r="E48" s="102"/>
      <c r="F48" s="102"/>
      <c r="G48" s="103" t="s">
        <v>225</v>
      </c>
      <c r="H48" s="100" t="s">
        <v>223</v>
      </c>
      <c r="I48" s="100" t="s">
        <v>224</v>
      </c>
      <c r="J48" s="101"/>
      <c r="K48" s="101" t="s">
        <v>169</v>
      </c>
    </row>
    <row r="49" spans="1:11" ht="15" customHeight="1" x14ac:dyDescent="0.25">
      <c r="A49" s="102"/>
      <c r="B49" s="102"/>
      <c r="C49" s="102"/>
      <c r="D49" s="102"/>
      <c r="E49" s="102"/>
      <c r="F49" s="102"/>
      <c r="G49" s="103"/>
      <c r="H49" s="100"/>
      <c r="I49" s="100"/>
      <c r="J49" s="101"/>
      <c r="K49" s="101"/>
    </row>
    <row r="50" spans="1:11" x14ac:dyDescent="0.25">
      <c r="A50" s="96" t="s">
        <v>214</v>
      </c>
      <c r="B50" s="96"/>
      <c r="C50" s="96"/>
      <c r="D50" s="96"/>
      <c r="E50" s="96"/>
      <c r="F50" s="96"/>
      <c r="G50" s="16" t="s">
        <v>192</v>
      </c>
      <c r="H50" s="16">
        <f>+'FORMACIÓN A'!K3</f>
        <v>0</v>
      </c>
      <c r="I50" s="16"/>
      <c r="J50" s="16"/>
      <c r="K50" s="16">
        <f>+H50+I50</f>
        <v>0</v>
      </c>
    </row>
    <row r="51" spans="1:11" x14ac:dyDescent="0.25">
      <c r="A51" s="22"/>
      <c r="B51" s="23"/>
      <c r="C51" s="23"/>
      <c r="D51" s="23"/>
      <c r="E51" s="23"/>
      <c r="F51" s="23"/>
      <c r="G51" s="23"/>
      <c r="H51" s="24"/>
      <c r="I51" s="24"/>
      <c r="J51" s="24"/>
      <c r="K51" s="25"/>
    </row>
    <row r="52" spans="1:11" x14ac:dyDescent="0.25">
      <c r="A52" s="96" t="s">
        <v>215</v>
      </c>
      <c r="B52" s="96"/>
      <c r="C52" s="96"/>
      <c r="D52" s="96"/>
      <c r="E52" s="96"/>
      <c r="F52" s="96"/>
      <c r="G52" s="16" t="s">
        <v>194</v>
      </c>
      <c r="H52" s="16"/>
      <c r="I52" s="16">
        <f>+'FORMACIÓN B'!K3</f>
        <v>0</v>
      </c>
      <c r="J52" s="16"/>
      <c r="K52" s="16">
        <f t="shared" ref="K52:K66" si="2">+H52+I52</f>
        <v>0</v>
      </c>
    </row>
    <row r="53" spans="1:11" x14ac:dyDescent="0.25">
      <c r="A53" s="22"/>
      <c r="B53" s="23"/>
      <c r="C53" s="23"/>
      <c r="D53" s="23"/>
      <c r="E53" s="23"/>
      <c r="F53" s="23"/>
      <c r="G53" s="23"/>
      <c r="H53" s="24"/>
      <c r="I53" s="24"/>
      <c r="J53" s="24"/>
      <c r="K53" s="25"/>
    </row>
    <row r="54" spans="1:11" x14ac:dyDescent="0.25">
      <c r="A54" s="96" t="s">
        <v>216</v>
      </c>
      <c r="B54" s="96"/>
      <c r="C54" s="96"/>
      <c r="D54" s="96"/>
      <c r="E54" s="96"/>
      <c r="F54" s="96"/>
      <c r="G54" s="16" t="s">
        <v>195</v>
      </c>
      <c r="H54" s="16"/>
      <c r="I54" s="16">
        <f>+'FORMACIÓN B'!K4</f>
        <v>0</v>
      </c>
      <c r="J54" s="16"/>
      <c r="K54" s="16">
        <f t="shared" si="2"/>
        <v>0</v>
      </c>
    </row>
    <row r="55" spans="1:11" x14ac:dyDescent="0.25">
      <c r="A55" s="22"/>
      <c r="B55" s="23"/>
      <c r="C55" s="23"/>
      <c r="D55" s="23"/>
      <c r="E55" s="23"/>
      <c r="F55" s="23"/>
      <c r="G55" s="23"/>
      <c r="H55" s="24"/>
      <c r="I55" s="24"/>
      <c r="J55" s="24"/>
      <c r="K55" s="25"/>
    </row>
    <row r="56" spans="1:11" x14ac:dyDescent="0.25">
      <c r="A56" s="96" t="s">
        <v>217</v>
      </c>
      <c r="B56" s="96"/>
      <c r="C56" s="96"/>
      <c r="D56" s="96"/>
      <c r="E56" s="96"/>
      <c r="F56" s="96"/>
      <c r="G56" s="16" t="s">
        <v>196</v>
      </c>
      <c r="H56" s="16"/>
      <c r="I56" s="16">
        <f>+'FORMACIÓN B'!K5</f>
        <v>0</v>
      </c>
      <c r="J56" s="16"/>
      <c r="K56" s="16">
        <f t="shared" si="2"/>
        <v>0</v>
      </c>
    </row>
    <row r="57" spans="1:11" x14ac:dyDescent="0.2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5"/>
    </row>
    <row r="58" spans="1:11" x14ac:dyDescent="0.25">
      <c r="A58" s="96" t="s">
        <v>218</v>
      </c>
      <c r="B58" s="96"/>
      <c r="C58" s="96"/>
      <c r="D58" s="96"/>
      <c r="E58" s="96"/>
      <c r="F58" s="96"/>
      <c r="G58" s="16" t="s">
        <v>197</v>
      </c>
      <c r="H58" s="16"/>
      <c r="I58" s="16">
        <f>+'FORMACIÓN B'!K6</f>
        <v>0</v>
      </c>
      <c r="J58" s="16"/>
      <c r="K58" s="16">
        <f t="shared" si="2"/>
        <v>0</v>
      </c>
    </row>
    <row r="59" spans="1:11" x14ac:dyDescent="0.25">
      <c r="A59" s="22"/>
      <c r="B59" s="23"/>
      <c r="C59" s="23"/>
      <c r="D59" s="23"/>
      <c r="E59" s="23"/>
      <c r="F59" s="23"/>
      <c r="G59" s="23"/>
      <c r="H59" s="24"/>
      <c r="I59" s="24"/>
      <c r="J59" s="24"/>
      <c r="K59" s="25"/>
    </row>
    <row r="60" spans="1:11" x14ac:dyDescent="0.25">
      <c r="A60" s="96" t="s">
        <v>219</v>
      </c>
      <c r="B60" s="96"/>
      <c r="C60" s="96"/>
      <c r="D60" s="96"/>
      <c r="E60" s="96"/>
      <c r="F60" s="96"/>
      <c r="G60" s="16" t="s">
        <v>198</v>
      </c>
      <c r="H60" s="16"/>
      <c r="I60" s="16">
        <f>+'FORMACIÓN B'!K7</f>
        <v>0</v>
      </c>
      <c r="J60" s="16"/>
      <c r="K60" s="16">
        <f t="shared" si="2"/>
        <v>0</v>
      </c>
    </row>
    <row r="61" spans="1:11" x14ac:dyDescent="0.25">
      <c r="A61" s="22"/>
      <c r="B61" s="23"/>
      <c r="C61" s="23"/>
      <c r="D61" s="23"/>
      <c r="E61" s="23"/>
      <c r="F61" s="23"/>
      <c r="G61" s="23"/>
      <c r="H61" s="24"/>
      <c r="I61" s="24"/>
      <c r="J61" s="24"/>
      <c r="K61" s="25"/>
    </row>
    <row r="62" spans="1:11" x14ac:dyDescent="0.25">
      <c r="A62" s="96" t="s">
        <v>220</v>
      </c>
      <c r="B62" s="96"/>
      <c r="C62" s="96"/>
      <c r="D62" s="96"/>
      <c r="E62" s="96"/>
      <c r="F62" s="96"/>
      <c r="G62" s="16" t="s">
        <v>199</v>
      </c>
      <c r="H62" s="16"/>
      <c r="I62" s="16">
        <f>+'FORMACIÓN B'!K8</f>
        <v>0</v>
      </c>
      <c r="J62" s="16"/>
      <c r="K62" s="16">
        <f t="shared" si="2"/>
        <v>0</v>
      </c>
    </row>
    <row r="63" spans="1:11" x14ac:dyDescent="0.25">
      <c r="A63" s="22"/>
      <c r="B63" s="23"/>
      <c r="C63" s="23"/>
      <c r="D63" s="23"/>
      <c r="E63" s="23"/>
      <c r="F63" s="23"/>
      <c r="G63" s="23"/>
      <c r="H63" s="24"/>
      <c r="I63" s="24"/>
      <c r="J63" s="24"/>
      <c r="K63" s="25"/>
    </row>
    <row r="64" spans="1:11" x14ac:dyDescent="0.25">
      <c r="A64" s="96" t="s">
        <v>221</v>
      </c>
      <c r="B64" s="96"/>
      <c r="C64" s="96"/>
      <c r="D64" s="96"/>
      <c r="E64" s="96"/>
      <c r="F64" s="96"/>
      <c r="G64" s="16" t="s">
        <v>193</v>
      </c>
      <c r="H64" s="16">
        <f>+'FORMACIÓN A'!K4</f>
        <v>0</v>
      </c>
      <c r="I64" s="16">
        <f>+'FORMACIÓN B'!K9</f>
        <v>0</v>
      </c>
      <c r="J64" s="16"/>
      <c r="K64" s="16">
        <f t="shared" si="2"/>
        <v>0</v>
      </c>
    </row>
    <row r="65" spans="1:11" x14ac:dyDescent="0.25">
      <c r="A65" s="22"/>
      <c r="B65" s="23"/>
      <c r="C65" s="23"/>
      <c r="D65" s="23"/>
      <c r="E65" s="23"/>
      <c r="F65" s="23"/>
      <c r="G65" s="23"/>
      <c r="H65" s="24"/>
      <c r="I65" s="24"/>
      <c r="J65" s="24"/>
      <c r="K65" s="25"/>
    </row>
    <row r="66" spans="1:11" x14ac:dyDescent="0.25">
      <c r="A66" s="96" t="s">
        <v>222</v>
      </c>
      <c r="B66" s="96"/>
      <c r="C66" s="96"/>
      <c r="D66" s="96"/>
      <c r="E66" s="96"/>
      <c r="F66" s="96"/>
      <c r="G66" s="16" t="s">
        <v>200</v>
      </c>
      <c r="H66" s="16"/>
      <c r="I66" s="16">
        <f>+'FORMACIÓN B'!K10</f>
        <v>0</v>
      </c>
      <c r="J66" s="16"/>
      <c r="K66" s="16">
        <f t="shared" si="2"/>
        <v>0</v>
      </c>
    </row>
  </sheetData>
  <mergeCells count="54">
    <mergeCell ref="K2:K3"/>
    <mergeCell ref="A1:K1"/>
    <mergeCell ref="A2:F3"/>
    <mergeCell ref="G2:G3"/>
    <mergeCell ref="A16:F16"/>
    <mergeCell ref="A4:F4"/>
    <mergeCell ref="H2:H3"/>
    <mergeCell ref="I2:I3"/>
    <mergeCell ref="J2:J3"/>
    <mergeCell ref="A6:F6"/>
    <mergeCell ref="A8:F8"/>
    <mergeCell ref="A10:F10"/>
    <mergeCell ref="A12:F12"/>
    <mergeCell ref="A14:F14"/>
    <mergeCell ref="A32:F32"/>
    <mergeCell ref="A19:K19"/>
    <mergeCell ref="H20:H21"/>
    <mergeCell ref="I20:I21"/>
    <mergeCell ref="J20:J21"/>
    <mergeCell ref="K20:K21"/>
    <mergeCell ref="A20:F21"/>
    <mergeCell ref="G20:G21"/>
    <mergeCell ref="A22:F22"/>
    <mergeCell ref="A24:F24"/>
    <mergeCell ref="A26:F26"/>
    <mergeCell ref="A28:F28"/>
    <mergeCell ref="A30:F30"/>
    <mergeCell ref="A35:K35"/>
    <mergeCell ref="H36:H37"/>
    <mergeCell ref="I36:I37"/>
    <mergeCell ref="J36:J37"/>
    <mergeCell ref="K36:K37"/>
    <mergeCell ref="A36:F37"/>
    <mergeCell ref="G36:G37"/>
    <mergeCell ref="H48:H49"/>
    <mergeCell ref="I48:I49"/>
    <mergeCell ref="J48:J49"/>
    <mergeCell ref="K48:K49"/>
    <mergeCell ref="A48:F49"/>
    <mergeCell ref="G48:G49"/>
    <mergeCell ref="A38:F38"/>
    <mergeCell ref="A40:F40"/>
    <mergeCell ref="A42:F42"/>
    <mergeCell ref="A44:F44"/>
    <mergeCell ref="A47:K47"/>
    <mergeCell ref="A62:F62"/>
    <mergeCell ref="A64:F64"/>
    <mergeCell ref="A66:F66"/>
    <mergeCell ref="A50:F50"/>
    <mergeCell ref="A52:F52"/>
    <mergeCell ref="A54:F54"/>
    <mergeCell ref="A56:F56"/>
    <mergeCell ref="A58:F58"/>
    <mergeCell ref="A60:F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TÍTULO</vt:lpstr>
      <vt:lpstr>TOP</vt:lpstr>
      <vt:lpstr>A</vt:lpstr>
      <vt:lpstr>B</vt:lpstr>
      <vt:lpstr>APROPIACIÓN SOCIAL</vt:lpstr>
      <vt:lpstr>FORMACIÓN A</vt:lpstr>
      <vt:lpstr>FORMACIÓN B</vt:lpstr>
      <vt:lpstr>INDICADOR PARA EL GRUPO</vt:lpstr>
      <vt:lpstr>INDICADORES DE PCC POR SUBTIPO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 Londoño</dc:creator>
  <cp:lastModifiedBy>Usuario UTP</cp:lastModifiedBy>
  <dcterms:created xsi:type="dcterms:W3CDTF">2016-07-18T19:39:38Z</dcterms:created>
  <dcterms:modified xsi:type="dcterms:W3CDTF">2017-06-27T16:41:37Z</dcterms:modified>
</cp:coreProperties>
</file>