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D:\Usuario UTP\Documents\WEB\WEB 2016\"/>
    </mc:Choice>
  </mc:AlternateContent>
  <bookViews>
    <workbookView xWindow="0" yWindow="0" windowWidth="14370" windowHeight="11910"/>
  </bookViews>
  <sheets>
    <sheet name="Apoyos Rectoría" sheetId="10" r:id="rId1"/>
    <sheet name="Apoyos_OG" sheetId="7" r:id="rId2"/>
    <sheet name="Comisiones" sheetId="6" r:id="rId3"/>
    <sheet name="Tablas con valores" sheetId="5" r:id="rId4"/>
  </sheets>
  <definedNames>
    <definedName name="Administrativo_Planta" localSheetId="0">'Apoyos Rectoría'!#REF!</definedName>
    <definedName name="Administrativo_Planta" localSheetId="1">Apoyos_OG!$Z$1048473:$Z$1048479</definedName>
    <definedName name="Administrativo_Planta" localSheetId="2">Comisiones!$Z$1048509:$Z$1048515</definedName>
    <definedName name="Administrativo_Planta">#REF!</definedName>
    <definedName name="Administrativo_Transitorio" localSheetId="0">'Apoyos Rectoría'!#REF!</definedName>
    <definedName name="Administrativo_Transitorio" localSheetId="1">Apoyos_OG!$Z$1048481:$Z$1048486</definedName>
    <definedName name="Administrativo_Transitorio" localSheetId="2">Comisiones!$Z$1048517:$Z$1048522</definedName>
    <definedName name="Administrativo_Transitorio">#REF!</definedName>
    <definedName name="AMAZONAS">Comisiones!$AC$1048424:$AC$1048434</definedName>
    <definedName name="ANTIOQUIA">Comisiones!$AD$1048424:$AD$1048549</definedName>
    <definedName name="ARAUCA">Comisiones!$AE$1048424:$AE$1048430</definedName>
    <definedName name="_xlnm.Print_Area" localSheetId="0">'Apoyos Rectoría'!$A$1:$Q$117</definedName>
    <definedName name="_xlnm.Print_Area" localSheetId="1">Apoyos_OG!$A$1:$Q$87</definedName>
    <definedName name="_xlnm.Print_Area" localSheetId="2">Comisiones!$A$1:$Q$107</definedName>
    <definedName name="ATLANTICO">Comisiones!$AF$1048424:$AF$1048446</definedName>
    <definedName name="AUTORIZA">Apoyos_OG!$S$1048502:$S$1048511</definedName>
    <definedName name="BOGOTA">Comisiones!$AG$1048424</definedName>
    <definedName name="BOLIVAR">Comisiones!$AH$1048424:$AH$1048469</definedName>
    <definedName name="BOYACA">Comisiones!$AI$1048424:$AI$1048546</definedName>
    <definedName name="CALDAS">Comisiones!$AJ$1048424:$AJ$1048450</definedName>
    <definedName name="CAPACITACION" localSheetId="0">'Apoyos Rectoría'!$H$1048507:$H$1048513</definedName>
    <definedName name="CAPACITACION" localSheetId="1">Apoyos_OG!$H$1048473:$H$1048479</definedName>
    <definedName name="CAPACITACION" localSheetId="2">Comisiones!$H$1048509:$H$1048515</definedName>
    <definedName name="CAPACITACION">#REF!</definedName>
    <definedName name="CAPACITACIÓN" localSheetId="0">'Apoyos Rectoría'!$H$1048507:$H$1048513</definedName>
    <definedName name="CAPACITACIÓN" localSheetId="1">Apoyos_OG!$H$1048473:$H$1048479</definedName>
    <definedName name="CAPACITACIÓN" localSheetId="2">Comisiones!$H$1048509:$H$1048515</definedName>
    <definedName name="CAPACITACIÓN">#REF!</definedName>
    <definedName name="CAQUETA">Comisiones!$AK$1048424:$AK$1048439</definedName>
    <definedName name="CASANARE">Comisiones!$AL$1048424:$AL$1048442</definedName>
    <definedName name="CAUCA">Comisiones!$AM$1048424:$AM$1048465</definedName>
    <definedName name="CESAR">Comisiones!$AN$1048424:$AN$1048448</definedName>
    <definedName name="CHOCO">Comisiones!$AO$1048424:$AO$1048453</definedName>
    <definedName name="CONTINENTE" localSheetId="0">'Apoyos Rectoría'!$R$1048507:$R$1048510</definedName>
    <definedName name="CONTINENTE" localSheetId="1">Apoyos_OG!$R$1048473:$R$1048476</definedName>
    <definedName name="CONTINENTE" localSheetId="2">Comisiones!$R$1048509:$R$1048512</definedName>
    <definedName name="CONTINENTE">#REF!</definedName>
    <definedName name="Contratista">Apoyos_OG!$Y$1048473:$Y$1048474</definedName>
    <definedName name="CORDOBA">Comisiones!$AP$1048424:$AP$1048453</definedName>
    <definedName name="CUNDINAMARCA">Comisiones!$AQ$1048424:$AQ$1048539</definedName>
    <definedName name="DEPARTAMENTOS" localSheetId="0">'Apoyos Rectoría'!#REF!</definedName>
    <definedName name="DEPARTAMENTOS" localSheetId="1">Apoyos_OG!#REF!</definedName>
    <definedName name="DEPARTAMENTOS" localSheetId="2">Comisiones!#REF!</definedName>
    <definedName name="DEPARTAMENTOS">#REF!</definedName>
    <definedName name="Docente_Catedratico">Apoyos_OG!$Z$1048473</definedName>
    <definedName name="Docente_Planta" localSheetId="0">'Apoyos Rectoría'!#REF!</definedName>
    <definedName name="Docente_Planta" localSheetId="1">Apoyos_OG!$Y$1048473:$Y$1048476</definedName>
    <definedName name="Docente_Planta" localSheetId="2">Comisiones!$Y$1048509:$Y$1048512</definedName>
    <definedName name="Docente_Planta">#REF!</definedName>
    <definedName name="Docente_PS">Apoyos_OG!$AB$1048473</definedName>
    <definedName name="Docente_Resolucion">Apoyos_OG!$AA$1048473</definedName>
    <definedName name="Docente_transitorio" localSheetId="0">'Apoyos Rectoría'!#REF!</definedName>
    <definedName name="Docente_transitorio" localSheetId="1">Apoyos_OG!$Y$1048481:$Y$1048484</definedName>
    <definedName name="Docente_transitorio" localSheetId="2">Comisiones!$Y$1048517:$Y$1048520</definedName>
    <definedName name="Docente_transitorio">#REF!</definedName>
    <definedName name="DOMINIO" localSheetId="0">'Apoyos Rectoría'!$B$1048507:$B$1048508</definedName>
    <definedName name="DOMINIO" localSheetId="1">Apoyos_OG!$B$1048473:$B$1048474</definedName>
    <definedName name="DOMINIO" localSheetId="2">Comisiones!$B$1048509:$B$1048510</definedName>
    <definedName name="DOMINIO">#REF!</definedName>
    <definedName name="EVENTO" localSheetId="0">'Apoyos Rectoría'!$G$1048507:$G$1048508</definedName>
    <definedName name="EVENTO" localSheetId="1">Apoyos_OG!$G$1048473:$G$1048474</definedName>
    <definedName name="EVENTO" localSheetId="2">Comisiones!$G$1048509:$G$1048510</definedName>
    <definedName name="EVENTO">#REF!</definedName>
    <definedName name="GESTION" localSheetId="0">'Apoyos Rectoría'!$J$1048507:$J$1048512</definedName>
    <definedName name="GESTION" localSheetId="1">Apoyos_OG!$J$1048473:$J$1048478</definedName>
    <definedName name="GESTION" localSheetId="2">Comisiones!$J$1048509:$J$1048514</definedName>
    <definedName name="GESTION">#REF!</definedName>
    <definedName name="GRUPO_1" localSheetId="0">'Apoyos Rectoría'!$S$1048507:$S$1048539</definedName>
    <definedName name="GRUPO_1" localSheetId="1">Apoyos_OG!$S$1048473:$S$1048505</definedName>
    <definedName name="GRUPO_1" localSheetId="2">Comisiones!$S$1048509:$S$1048541</definedName>
    <definedName name="GRUPO_1">#REF!</definedName>
    <definedName name="GRUPO_2" localSheetId="0">'Apoyos Rectoría'!$T$1048507:$T$1048576</definedName>
    <definedName name="GRUPO_2" localSheetId="1">Apoyos_OG!$T$1048473:$T$1048576</definedName>
    <definedName name="GRUPO_2" localSheetId="2">Comisiones!$T$1048509:$T$1048576</definedName>
    <definedName name="GRUPO_2">#REF!</definedName>
    <definedName name="GRUPO_3" localSheetId="0">'Apoyos Rectoría'!$U$1048448:$U$1048561</definedName>
    <definedName name="GRUPO_3" localSheetId="1">Apoyos_OG!$U$1048414:$U$1048527</definedName>
    <definedName name="GRUPO_3" localSheetId="2">Comisiones!$U$1048450:$U$1048563</definedName>
    <definedName name="GRUPO_3">#REF!</definedName>
    <definedName name="GUANIA">Comisiones!$AR$1048424:$AR$1048432</definedName>
    <definedName name="GUAVIARE">Comisiones!$AS$1048424:$AS$1048427</definedName>
    <definedName name="HUILA">Comisiones!$AT$1048424:$AT$1048460</definedName>
    <definedName name="INTERNACIONAL" localSheetId="0">'Apoyos Rectoría'!$D$1048507:$D$1048509</definedName>
    <definedName name="INTERNACIONAL" localSheetId="1">Apoyos_OG!$D$1048473:$D$1048475</definedName>
    <definedName name="INTERNACIONAL" localSheetId="2">Comisiones!$D$1048509:$D$1048511</definedName>
    <definedName name="INTERNACIONAL">#REF!</definedName>
    <definedName name="Invitado">Apoyos_OG!$AC$1048473:$AC$1048474</definedName>
    <definedName name="LA_GUAJIRA">Comisiones!$AU$1048424:$AU$1048438</definedName>
    <definedName name="MAGDALENA">Comisiones!$AV$1048424:$AV$1048452</definedName>
    <definedName name="META">Comisiones!$AW$1048424:$AW$1048452</definedName>
    <definedName name="NACIONAL" localSheetId="0">'Apoyos Rectoría'!$C$1048507</definedName>
    <definedName name="NACIONAL" localSheetId="1">Apoyos_OG!$C$1048473</definedName>
    <definedName name="NACIONAL" localSheetId="2">Comisiones!$C$1048509</definedName>
    <definedName name="NACIONAL">#REF!</definedName>
    <definedName name="NARIÑO">Comisiones!$AY$1048424:$AY$1048487</definedName>
    <definedName name="NORTE_SANTANDER">Comisiones!$AX$1048424:$AX$1048463</definedName>
    <definedName name="PUTUMAYO">Comisiones!$AZ$1048424:$AZ$1048436</definedName>
    <definedName name="QUINDIO">Comisiones!$BA$1048424:$BA$1048435</definedName>
    <definedName name="RISARALDA">Comisiones!$BB$1048424:$BB$1048437</definedName>
    <definedName name="SAN_ANDRES">Comisiones!$BC$1048424:$BC$1048425</definedName>
    <definedName name="SANTANDER">Comisiones!$BD$1048424:$BD$1048510</definedName>
    <definedName name="SUCRE">Comisiones!$BE$1048424:$BE$1048449</definedName>
    <definedName name="SURAMERICA_Colombia" localSheetId="0">'Apoyos Rectoría'!$V$1048507:$V$1048539</definedName>
    <definedName name="SURAMERICA_Colombia" localSheetId="1">Apoyos_OG!$V$1048473:$V$1048505</definedName>
    <definedName name="SURAMERICA_Colombia" localSheetId="2">Comisiones!$V$1048509:$V$1048541</definedName>
    <definedName name="SURAMERICA_Colombia">#REF!</definedName>
    <definedName name="TOLIMA">Comisiones!$BF$1048424:$BF$1048470</definedName>
    <definedName name="VALLE_DEL_CAUCA">Comisiones!$BG$1048424:$BG$1048465</definedName>
    <definedName name="VAUPES">Comisiones!$BH$1048424:$BH$1048429</definedName>
    <definedName name="VICERREC" localSheetId="0">'Apoyos Rectoría'!#REF!</definedName>
    <definedName name="VICERREC" localSheetId="1">Apoyos_OG!#REF!</definedName>
    <definedName name="VICERREC" localSheetId="2">Comisiones!#REF!</definedName>
    <definedName name="VICERREC">#REF!</definedName>
    <definedName name="VICHADA">Comisiones!$BI$1048424:$BI$1048427</definedName>
    <definedName name="VINCULACION" localSheetId="0">'Apoyos Rectoría'!$X$1048507:$X$1048512</definedName>
    <definedName name="VINCULACION" localSheetId="1">Apoyos_OG!$X$1048473:$X$1048477</definedName>
    <definedName name="VINCULACION" localSheetId="2">Comisiones!$X$1048509:$X$1048512</definedName>
    <definedName name="VINCULACION">#REF!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55" i="6" l="1"/>
  <c r="G55" i="6" l="1"/>
  <c r="K65" i="10" l="1"/>
  <c r="O5" i="5" l="1"/>
  <c r="O16" i="5"/>
  <c r="O15" i="5"/>
  <c r="G22" i="10" l="1"/>
  <c r="B12" i="10" s="1"/>
  <c r="O55" i="6"/>
  <c r="O38" i="6"/>
  <c r="O41" i="10"/>
  <c r="G65" i="10"/>
  <c r="O65" i="10" s="1"/>
  <c r="G66" i="10" l="1"/>
  <c r="K52" i="10" l="1"/>
  <c r="J50" i="10"/>
  <c r="G76" i="7"/>
  <c r="F43" i="10"/>
  <c r="N94" i="10" l="1"/>
  <c r="N32" i="10" l="1"/>
  <c r="G10" i="7" l="1"/>
  <c r="O3" i="5"/>
  <c r="E50" i="7" s="1"/>
  <c r="O7" i="5" s="1"/>
  <c r="H39" i="5"/>
  <c r="H84" i="6" s="1"/>
  <c r="N84" i="6" s="1"/>
  <c r="K81" i="7"/>
  <c r="K55" i="7"/>
  <c r="H55" i="5"/>
  <c r="K56" i="7"/>
  <c r="E75" i="6"/>
  <c r="N29" i="6"/>
  <c r="G26" i="7"/>
  <c r="C11" i="10"/>
  <c r="E13" i="10" s="1"/>
  <c r="O9" i="5"/>
  <c r="L23" i="5" s="1"/>
  <c r="H56" i="5"/>
  <c r="H54" i="5"/>
  <c r="I54" i="10"/>
  <c r="O44" i="7"/>
  <c r="H40" i="5"/>
  <c r="K62" i="7"/>
  <c r="B11" i="6"/>
  <c r="J3" i="5"/>
  <c r="E85" i="10"/>
  <c r="H41" i="5"/>
  <c r="H94" i="10"/>
  <c r="P11" i="10"/>
  <c r="J11" i="10"/>
  <c r="F11" i="10"/>
  <c r="G117" i="10"/>
  <c r="E117" i="10"/>
  <c r="G116" i="10"/>
  <c r="E116" i="10"/>
  <c r="C116" i="10"/>
  <c r="G115" i="10"/>
  <c r="E115" i="10"/>
  <c r="G114" i="10"/>
  <c r="G113" i="10"/>
  <c r="E113" i="10"/>
  <c r="G112" i="10"/>
  <c r="E112" i="10"/>
  <c r="C112" i="10"/>
  <c r="G111" i="10"/>
  <c r="G110" i="10"/>
  <c r="G109" i="10"/>
  <c r="E86" i="10"/>
  <c r="K72" i="10"/>
  <c r="O43" i="10"/>
  <c r="L43" i="10"/>
  <c r="J43" i="10"/>
  <c r="P15" i="7"/>
  <c r="J15" i="7"/>
  <c r="F15" i="7"/>
  <c r="K61" i="7"/>
  <c r="N57" i="7"/>
  <c r="F40" i="6"/>
  <c r="E107" i="6"/>
  <c r="E106" i="6"/>
  <c r="E105" i="6"/>
  <c r="E103" i="6"/>
  <c r="E102" i="6"/>
  <c r="C106" i="6"/>
  <c r="E76" i="6"/>
  <c r="I47" i="6"/>
  <c r="G107" i="6"/>
  <c r="G105" i="6"/>
  <c r="G104" i="6"/>
  <c r="G106" i="6"/>
  <c r="G103" i="6"/>
  <c r="G102" i="6"/>
  <c r="G100" i="6"/>
  <c r="G101" i="6"/>
  <c r="G99" i="6"/>
  <c r="C102" i="6"/>
  <c r="K20" i="5"/>
  <c r="J20" i="5"/>
  <c r="J80" i="7"/>
  <c r="O40" i="6"/>
  <c r="L40" i="6"/>
  <c r="J40" i="6"/>
  <c r="F1048560" i="6"/>
  <c r="K62" i="6"/>
  <c r="J43" i="6"/>
  <c r="L20" i="5" l="1"/>
  <c r="J5" i="5" s="1"/>
  <c r="O62" i="6" s="1"/>
  <c r="F64" i="6" s="1"/>
  <c r="J4" i="5"/>
  <c r="B47" i="5" s="1"/>
  <c r="B48" i="5" s="1"/>
  <c r="C15" i="7"/>
  <c r="E18" i="7" s="1"/>
  <c r="B16" i="7"/>
  <c r="O10" i="5"/>
  <c r="O11" i="5" s="1"/>
  <c r="O4" i="5"/>
  <c r="G56" i="6"/>
  <c r="J23" i="5"/>
  <c r="L66" i="10"/>
  <c r="C114" i="10"/>
  <c r="E114" i="10"/>
  <c r="C104" i="6"/>
  <c r="E104" i="6"/>
  <c r="K23" i="5"/>
  <c r="G45" i="7"/>
  <c r="L45" i="7" s="1"/>
  <c r="O12" i="5" l="1"/>
  <c r="O13" i="5" s="1"/>
  <c r="O72" i="10" s="1"/>
  <c r="N49" i="7"/>
  <c r="U3" i="5" s="1"/>
  <c r="L56" i="6"/>
  <c r="B49" i="5" s="1"/>
  <c r="B50" i="5" s="1"/>
  <c r="F74" i="10" l="1"/>
  <c r="O17" i="5" s="1"/>
  <c r="N73" i="10" s="1"/>
  <c r="U14" i="5" s="1"/>
  <c r="U6" i="5"/>
  <c r="N50" i="7" s="1"/>
  <c r="N63" i="6"/>
  <c r="N64" i="6" s="1"/>
  <c r="B71" i="6" s="1"/>
  <c r="E99" i="6" s="1"/>
  <c r="U11" i="5" l="1"/>
  <c r="U17" i="5"/>
  <c r="N74" i="10"/>
  <c r="B81" i="10" s="1"/>
  <c r="C109" i="10" s="1"/>
  <c r="E100" i="6"/>
  <c r="C99" i="6"/>
  <c r="E101" i="6"/>
  <c r="E111" i="10" l="1"/>
  <c r="E110" i="10"/>
  <c r="E109" i="10"/>
</calcChain>
</file>

<file path=xl/comments1.xml><?xml version="1.0" encoding="utf-8"?>
<comments xmlns="http://schemas.openxmlformats.org/spreadsheetml/2006/main">
  <authors>
    <author>Usuario UTP</author>
  </authors>
  <commentList>
    <comment ref="B16" authorId="0" shapeId="0">
      <text>
        <r>
          <rPr>
            <b/>
            <sz val="9"/>
            <color indexed="81"/>
            <rFont val="Tahoma"/>
            <family val="2"/>
          </rPr>
          <t>El número será asignado por Comisiones de Servicios</t>
        </r>
      </text>
    </comment>
    <comment ref="J16" authorId="0" shapeId="0">
      <text>
        <r>
          <rPr>
            <b/>
            <sz val="9"/>
            <color indexed="81"/>
            <rFont val="Tahoma"/>
            <family val="2"/>
          </rPr>
          <t>La fecha será asignado por Comisiones de Servicios</t>
        </r>
      </text>
    </comment>
    <comment ref="J24" authorId="0" shapeId="0">
      <text>
        <r>
          <rPr>
            <sz val="9"/>
            <color indexed="81"/>
            <rFont val="Tahoma"/>
            <family val="2"/>
          </rPr>
          <t>Indicar extension o teléfono de la persona encargada de recibir notificaciones del estado del apoyo</t>
        </r>
      </text>
    </comment>
    <comment ref="M24" authorId="0" shapeId="0">
      <text>
        <r>
          <rPr>
            <sz val="9"/>
            <color indexed="81"/>
            <rFont val="Tahoma"/>
            <family val="2"/>
          </rPr>
          <t>Indicar el e-mail de la persona encargada de recibir notificaciones del estado del apoyo</t>
        </r>
      </text>
    </comment>
    <comment ref="K32" authorId="0" shapeId="0">
      <text>
        <r>
          <rPr>
            <b/>
            <sz val="8"/>
            <color indexed="81"/>
            <rFont val="Tahoma"/>
            <family val="2"/>
          </rPr>
          <t xml:space="preserve">SUR AMERICA (Colombia):  </t>
        </r>
        <r>
          <rPr>
            <sz val="8"/>
            <color indexed="81"/>
            <rFont val="Tahoma"/>
            <family val="2"/>
          </rPr>
          <t xml:space="preserve">Colombia
</t>
        </r>
        <r>
          <rPr>
            <b/>
            <sz val="8"/>
            <color indexed="81"/>
            <rFont val="Tahoma"/>
            <family val="2"/>
          </rPr>
          <t>GRUPO 1:</t>
        </r>
        <r>
          <rPr>
            <sz val="8"/>
            <color indexed="81"/>
            <rFont val="Tahoma"/>
            <family val="2"/>
          </rPr>
          <t xml:space="preserve"> SUR AMERICA (Excepto  Brasil, Chile, Argentina, Puerto Rico), CENTRO AMERICA (Excepto Mexico), CARIBE
</t>
        </r>
        <r>
          <rPr>
            <b/>
            <sz val="8"/>
            <color indexed="81"/>
            <rFont val="Tahoma"/>
            <family val="2"/>
          </rPr>
          <t>GRUPO 2:</t>
        </r>
        <r>
          <rPr>
            <sz val="8"/>
            <color indexed="81"/>
            <rFont val="Tahoma"/>
            <family val="2"/>
          </rPr>
          <t xml:space="preserve"> SUR AMERICA (Chile, Brasil, Puerto Rico), NORTE AMERICA (Estados Unidos, Canada), AFRICA
</t>
        </r>
        <r>
          <rPr>
            <b/>
            <sz val="8"/>
            <color indexed="81"/>
            <rFont val="Tahoma"/>
            <family val="2"/>
          </rPr>
          <t xml:space="preserve">GRUPO 3: </t>
        </r>
        <r>
          <rPr>
            <sz val="8"/>
            <color indexed="81"/>
            <rFont val="Tahoma"/>
            <family val="2"/>
          </rPr>
          <t>SUR AMERICA (Argentina), CENTRO AMERICA (México), EUROPA, OCEANIA, ASIA</t>
        </r>
      </text>
    </comment>
    <comment ref="B83" authorId="0" shapeId="0">
      <text>
        <r>
          <rPr>
            <b/>
            <sz val="9"/>
            <color indexed="81"/>
            <rFont val="Tahoma"/>
            <family val="2"/>
          </rPr>
          <t>El valor será asignado por Comisiones de Servicios.</t>
        </r>
      </text>
    </comment>
  </commentList>
</comments>
</file>

<file path=xl/comments2.xml><?xml version="1.0" encoding="utf-8"?>
<comments xmlns="http://schemas.openxmlformats.org/spreadsheetml/2006/main">
  <authors>
    <author>Usuario UTP</author>
  </authors>
  <commentList>
    <comment ref="E7" authorId="0" shapeId="0">
      <text>
        <r>
          <rPr>
            <b/>
            <sz val="9"/>
            <color indexed="81"/>
            <rFont val="Tahoma"/>
            <family val="2"/>
          </rPr>
          <t>El número será asignado por Comisiones de Servicios</t>
        </r>
      </text>
    </comment>
    <comment ref="K7" authorId="0" shapeId="0">
      <text>
        <r>
          <rPr>
            <b/>
            <sz val="9"/>
            <color indexed="81"/>
            <rFont val="Tahoma"/>
            <family val="2"/>
          </rPr>
          <t>La fecha será asignado por Comisiones de Servicios</t>
        </r>
      </text>
    </comment>
    <comment ref="J28" authorId="0" shapeId="0">
      <text>
        <r>
          <rPr>
            <sz val="9"/>
            <color indexed="81"/>
            <rFont val="Tahoma"/>
            <family val="2"/>
          </rPr>
          <t>Indicar extension o teléfono de la persona encargada de recibir notificaciones del estado de la comisión.</t>
        </r>
      </text>
    </comment>
    <comment ref="M28" authorId="0" shapeId="0">
      <text>
        <r>
          <rPr>
            <sz val="9"/>
            <color indexed="81"/>
            <rFont val="Tahoma"/>
            <family val="2"/>
          </rPr>
          <t>Indicar el e-mail de la persona encargada de recibir notificaciones del estado de la comisión.</t>
        </r>
      </text>
    </comment>
  </commentList>
</comments>
</file>

<file path=xl/comments3.xml><?xml version="1.0" encoding="utf-8"?>
<comments xmlns="http://schemas.openxmlformats.org/spreadsheetml/2006/main">
  <authors>
    <author>Usuario UTP</author>
  </authors>
  <commentList>
    <comment ref="B7" authorId="0" shapeId="0">
      <text>
        <r>
          <rPr>
            <b/>
            <sz val="9"/>
            <color indexed="81"/>
            <rFont val="Tahoma"/>
            <family val="2"/>
          </rPr>
          <t>El número de comisión será asignado por Comisión de Servicios de la Vicerrectoría Administrativa y Financiera</t>
        </r>
      </text>
    </comment>
    <comment ref="K7" authorId="0" shapeId="0">
      <text>
        <r>
          <rPr>
            <b/>
            <sz val="9"/>
            <color indexed="81"/>
            <rFont val="Tahoma"/>
            <family val="2"/>
          </rPr>
          <t>La fecha de comisión será asignado por Comisión de Servicios de la Vicerrectoría Administrativa y Financiera</t>
        </r>
      </text>
    </comment>
    <comment ref="B21" authorId="0" shapeId="0">
      <text>
        <r>
          <rPr>
            <sz val="9"/>
            <color indexed="81"/>
            <rFont val="Tahoma"/>
            <family val="2"/>
          </rPr>
          <t>Indicar extension o teléfono de la persona encargada de recibir notificaciones del estado de la comisión.</t>
        </r>
      </text>
    </comment>
    <comment ref="J21" authorId="0" shapeId="0">
      <text>
        <r>
          <rPr>
            <sz val="9"/>
            <color indexed="81"/>
            <rFont val="Tahoma"/>
            <family val="2"/>
          </rPr>
          <t>Indicar el e-mail de la persona encargada de recibir notificaciones del estado de la comisión.</t>
        </r>
      </text>
    </comment>
    <comment ref="K29" authorId="0" shapeId="0">
      <text>
        <r>
          <rPr>
            <b/>
            <sz val="8"/>
            <color indexed="81"/>
            <rFont val="Tahoma"/>
            <family val="2"/>
          </rPr>
          <t xml:space="preserve">SUR AMERICA (Colombia):  </t>
        </r>
        <r>
          <rPr>
            <sz val="8"/>
            <color indexed="81"/>
            <rFont val="Tahoma"/>
            <family val="2"/>
          </rPr>
          <t xml:space="preserve">Colombia
</t>
        </r>
        <r>
          <rPr>
            <b/>
            <sz val="8"/>
            <color indexed="81"/>
            <rFont val="Tahoma"/>
            <family val="2"/>
          </rPr>
          <t>GRUPO 1:</t>
        </r>
        <r>
          <rPr>
            <sz val="8"/>
            <color indexed="81"/>
            <rFont val="Tahoma"/>
            <family val="2"/>
          </rPr>
          <t xml:space="preserve"> SUR AMERICA (Excepto  Brasil, Chile, Argentina, Puerto Rico), CENTRO AMERICA (Excepto Mexico), CARIBE
</t>
        </r>
        <r>
          <rPr>
            <b/>
            <sz val="8"/>
            <color indexed="81"/>
            <rFont val="Tahoma"/>
            <family val="2"/>
          </rPr>
          <t>GRUPO 2:</t>
        </r>
        <r>
          <rPr>
            <sz val="8"/>
            <color indexed="81"/>
            <rFont val="Tahoma"/>
            <family val="2"/>
          </rPr>
          <t xml:space="preserve"> SUR AMERICA (Chile, Brasil, Puerto Rico), NORTE AMERICA (Estados Unidos, Canada), AFRICA
</t>
        </r>
        <r>
          <rPr>
            <b/>
            <sz val="8"/>
            <color indexed="81"/>
            <rFont val="Tahoma"/>
            <family val="2"/>
          </rPr>
          <t xml:space="preserve">GRUPO 3: </t>
        </r>
        <r>
          <rPr>
            <sz val="8"/>
            <color indexed="81"/>
            <rFont val="Tahoma"/>
            <family val="2"/>
          </rPr>
          <t>SUR AMERICA (Argentina), CENTRO AMERICA (México), EUROPA, OCEANIA, ASIA</t>
        </r>
      </text>
    </comment>
    <comment ref="K38" authorId="0" shapeId="0">
      <text>
        <r>
          <rPr>
            <b/>
            <sz val="9"/>
            <color indexed="81"/>
            <rFont val="Tahoma"/>
            <family val="2"/>
          </rPr>
          <t xml:space="preserve">Luego de indicar las fechas, seleccione en la parte superior del formato quien confiere la comision de Servicios según corresponda (Rector, Vicerrector, Decano)
</t>
        </r>
        <r>
          <rPr>
            <sz val="9"/>
            <color indexed="81"/>
            <rFont val="Tahoma"/>
            <family val="2"/>
          </rPr>
          <t xml:space="preserve">
</t>
        </r>
      </text>
    </comment>
    <comment ref="B47" authorId="0" shapeId="0">
      <text>
        <r>
          <rPr>
            <b/>
            <sz val="9"/>
            <color indexed="81"/>
            <rFont val="Tahoma"/>
            <family val="2"/>
          </rPr>
          <t xml:space="preserve">Fecha de solicitud de Comisión de Servicios
</t>
        </r>
      </text>
    </comment>
    <comment ref="B73" authorId="0" shapeId="0">
      <text>
        <r>
          <rPr>
            <b/>
            <sz val="9"/>
            <color indexed="81"/>
            <rFont val="Tahoma"/>
            <family val="2"/>
          </rPr>
          <t>El valor será asignado por Comisiones de Servicios.</t>
        </r>
      </text>
    </comment>
  </commentList>
</comments>
</file>

<file path=xl/sharedStrings.xml><?xml version="1.0" encoding="utf-8"?>
<sst xmlns="http://schemas.openxmlformats.org/spreadsheetml/2006/main" count="3650" uniqueCount="1651">
  <si>
    <t>NUMERO DE COMISIÓN:</t>
  </si>
  <si>
    <t>FECHA :</t>
  </si>
  <si>
    <t>COMISIONAR A:</t>
  </si>
  <si>
    <t>DE:</t>
  </si>
  <si>
    <t>Telefono o Extensión de la dependencia:</t>
  </si>
  <si>
    <t>CAPACITACIÓN</t>
  </si>
  <si>
    <t>Seminario</t>
  </si>
  <si>
    <t>Visita</t>
  </si>
  <si>
    <t>Taller</t>
  </si>
  <si>
    <t>Simposio</t>
  </si>
  <si>
    <t>Firma:</t>
  </si>
  <si>
    <t>Vo.Bo.  JEFE INMEDIATO:</t>
  </si>
  <si>
    <t>CONFERIDA POR:</t>
  </si>
  <si>
    <t>Nombre</t>
  </si>
  <si>
    <t>CÉDULA:</t>
  </si>
  <si>
    <t>INFORMACIÓN DEL COMISIONADO</t>
  </si>
  <si>
    <t>INFORMACIÓN DE LA COMISIÓN</t>
  </si>
  <si>
    <t>Otro</t>
  </si>
  <si>
    <t>E-mail:</t>
  </si>
  <si>
    <t>INTERNACIONAL</t>
  </si>
  <si>
    <t>Ciudad</t>
  </si>
  <si>
    <t>Total días</t>
  </si>
  <si>
    <t xml:space="preserve">Pernoctando </t>
  </si>
  <si>
    <t>Sin pernoctar</t>
  </si>
  <si>
    <t>Duración de la comisión</t>
  </si>
  <si>
    <t>Nombre del evento</t>
  </si>
  <si>
    <t>Objeto de la Comisión</t>
  </si>
  <si>
    <t>El evento incluye alojamiento o alimentación</t>
  </si>
  <si>
    <t>Salario base mensual</t>
  </si>
  <si>
    <t>SI</t>
  </si>
  <si>
    <t>Valor otorgado</t>
  </si>
  <si>
    <t>Rubro o Proyecto especial</t>
  </si>
  <si>
    <t>Viaticos Valor otorgado</t>
  </si>
  <si>
    <t>Tipo de transporte</t>
  </si>
  <si>
    <t>OTRO</t>
  </si>
  <si>
    <t>Cargo:</t>
  </si>
  <si>
    <t>Dependencia</t>
  </si>
  <si>
    <t>DOMINIO</t>
  </si>
  <si>
    <t>NACIONAL</t>
  </si>
  <si>
    <t>Destino</t>
  </si>
  <si>
    <t>EVENTO</t>
  </si>
  <si>
    <t>GESTIÓN_INSTITUCIONA</t>
  </si>
  <si>
    <t xml:space="preserve">Curso </t>
  </si>
  <si>
    <t>Conferencia</t>
  </si>
  <si>
    <t>Coloquios</t>
  </si>
  <si>
    <t>Reunion</t>
  </si>
  <si>
    <t>Pasantía</t>
  </si>
  <si>
    <t>Tipo de vinculación</t>
  </si>
  <si>
    <t>Descripción</t>
  </si>
  <si>
    <t>CAPACITACION</t>
  </si>
  <si>
    <t>GESTION</t>
  </si>
  <si>
    <t>Termina</t>
  </si>
  <si>
    <t>FECHAS:</t>
  </si>
  <si>
    <t>Inicia</t>
  </si>
  <si>
    <t>Requiere estar hasta el día siguiente:</t>
  </si>
  <si>
    <t>Moneda Viático</t>
  </si>
  <si>
    <t>Valor viatico día</t>
  </si>
  <si>
    <t>Tasa de cambio</t>
  </si>
  <si>
    <t>CONFIERE</t>
  </si>
  <si>
    <t>EL RECTOR</t>
  </si>
  <si>
    <t>EL DECANO DE FACULTAD DE CIENCIAS AMBIENTALES</t>
  </si>
  <si>
    <t>EL DECANO DE FACULTAD DE CIENCIAS DE LA SALUD</t>
  </si>
  <si>
    <t>EL DECANO DE FACULTAD DE CIENCIAS DE LA EDUCACIÓN</t>
  </si>
  <si>
    <t>EL DECANO DE FACULTAD DE CIENCIAS BÁSICAS</t>
  </si>
  <si>
    <t>EL DECANO DE FACULTAD DE TECNOLOGÍAS</t>
  </si>
  <si>
    <t>EL DECANO DE FACULTAD DE INGENIERÍA INDUSTRIAL</t>
  </si>
  <si>
    <t>EL DECANO DE FACULTAD DE INGENIERÍA MECÁNICA</t>
  </si>
  <si>
    <t>EL DECANO DE FACULTAD DE INGENIERÍAS ELECTRICA, ELECTRÓNICA, FISICA Y CIENCIAS DE LA COMPUTACIÓN</t>
  </si>
  <si>
    <t>EL DECANO DE FACULTAD DE BELLAS ARTES Y HUMANIDADES</t>
  </si>
  <si>
    <t>EL VICERRECTOR (A) INVESTIGACIONES, INNOVACIÓN Y EXTENSIÓN</t>
  </si>
  <si>
    <t>EL VICERRECTOR(A) BIENESTAR UNIVERSITARIO Y RESPONSABILIDAD SOCIAL</t>
  </si>
  <si>
    <t>EL VICERRECTOR(A) ADMINISTRATIVO Y FINANCIERO</t>
  </si>
  <si>
    <t>EL VICERRECTOR(A) ACADÉMICO</t>
  </si>
  <si>
    <t>DE LA UNIVERSIDAD TECNOLÓGICA DE PEREIRA</t>
  </si>
  <si>
    <t>Escala viáticos para comisiones de servicio en el interior del país</t>
  </si>
  <si>
    <t>SALARIO BASE DE LIQUIDACION</t>
  </si>
  <si>
    <t>VIATICOS DIARIOS</t>
  </si>
  <si>
    <t>(Pesos colombiano)</t>
  </si>
  <si>
    <t>De</t>
  </si>
  <si>
    <t>A</t>
  </si>
  <si>
    <t>Hasta</t>
  </si>
  <si>
    <t>En adelante</t>
  </si>
  <si>
    <t>NACIONAL: Valor viatico día</t>
  </si>
  <si>
    <t>(Dólares estadunidenses)</t>
  </si>
  <si>
    <t>Centro América,</t>
  </si>
  <si>
    <t>El Caribe</t>
  </si>
  <si>
    <t>Suramérica</t>
  </si>
  <si>
    <t>excepto Brasil, Chile, Argentina, Puerto Rico</t>
  </si>
  <si>
    <t>Estados Unidos, Canadá, Chile, Brasil, África y Puerto Rico</t>
  </si>
  <si>
    <t>Europa, Asica, Oceanía, México y Argentina</t>
  </si>
  <si>
    <t>Continente</t>
  </si>
  <si>
    <t>GRUPO 1</t>
  </si>
  <si>
    <t>GRUPO 2</t>
  </si>
  <si>
    <t>GRUPO 3</t>
  </si>
  <si>
    <t>SURAMERICA_Colombia</t>
  </si>
  <si>
    <t>GRUPO_1</t>
  </si>
  <si>
    <t>GRUPO_2</t>
  </si>
  <si>
    <t>GRUPO_3</t>
  </si>
  <si>
    <t>Pais/ Departamento</t>
  </si>
  <si>
    <t>Descripción Grupo</t>
  </si>
  <si>
    <t>Nombre:</t>
  </si>
  <si>
    <t>GLOBALES INTERNACIONALES</t>
  </si>
  <si>
    <t>Valor en pesos
(Viático día internacional)</t>
  </si>
  <si>
    <t>NO</t>
  </si>
  <si>
    <t>Valor viatico total Máximo permitido 
(Sin desplazamiento)</t>
  </si>
  <si>
    <t>Salida</t>
  </si>
  <si>
    <t>Regreso</t>
  </si>
  <si>
    <t>Distancia en recorrido terrestre</t>
  </si>
  <si>
    <t>Menos de 60 Km</t>
  </si>
  <si>
    <t>Entre 60 Km y 100 Km</t>
  </si>
  <si>
    <t>Entre 100 Km y 210 Km</t>
  </si>
  <si>
    <t>Entre 210 Km  y 300 Km</t>
  </si>
  <si>
    <t>Más de 300 Km</t>
  </si>
  <si>
    <t xml:space="preserve">&lt;==   TOTAL VIATICOS A PAGAR </t>
  </si>
  <si>
    <t>GRUPO2</t>
  </si>
  <si>
    <t>BRASIL</t>
  </si>
  <si>
    <t>CHILE</t>
  </si>
  <si>
    <t>ARGENTINA</t>
  </si>
  <si>
    <t>PUERTO RICO</t>
  </si>
  <si>
    <t>MEXICO</t>
  </si>
  <si>
    <t>ESTADOS UNIDOS</t>
  </si>
  <si>
    <t>CANADA</t>
  </si>
  <si>
    <t>BOLIVIA</t>
  </si>
  <si>
    <t>ECUADOR</t>
  </si>
  <si>
    <r>
      <t>GUYANA</t>
    </r>
    <r>
      <rPr>
        <sz val="11"/>
        <color rgb="FF000000"/>
        <rFont val="Calibri"/>
        <family val="2"/>
        <scheme val="minor"/>
      </rPr>
      <t xml:space="preserve"> </t>
    </r>
  </si>
  <si>
    <t>PARAGUAY</t>
  </si>
  <si>
    <t>PERÚ</t>
  </si>
  <si>
    <r>
      <t>SURINAM</t>
    </r>
    <r>
      <rPr>
        <sz val="11"/>
        <color rgb="FF000000"/>
        <rFont val="Calibri"/>
        <family val="2"/>
        <scheme val="minor"/>
      </rPr>
      <t xml:space="preserve"> </t>
    </r>
  </si>
  <si>
    <t>URUGUAY</t>
  </si>
  <si>
    <t>VENEZUELA</t>
  </si>
  <si>
    <t>BELICE</t>
  </si>
  <si>
    <t>COSTA RICA</t>
  </si>
  <si>
    <t>EL SALVADOR</t>
  </si>
  <si>
    <t>GUATEMALA</t>
  </si>
  <si>
    <t>HONDURAS</t>
  </si>
  <si>
    <t>NICARAGUA</t>
  </si>
  <si>
    <t>PANAMÁ</t>
  </si>
  <si>
    <t>GRUPO 3: SURAMERICA (Argentina), NORTEAMERICA (México), EUROPA, OCEANIA, ASIA</t>
  </si>
  <si>
    <t xml:space="preserve"> ANTIGUA Y BARBUDA</t>
  </si>
  <si>
    <t>ARUBA</t>
  </si>
  <si>
    <t>BAHAMAS</t>
  </si>
  <si>
    <t>BARBADOS</t>
  </si>
  <si>
    <t>CUBA</t>
  </si>
  <si>
    <t>DOMINICA</t>
  </si>
  <si>
    <t>GRANADA</t>
  </si>
  <si>
    <t>GUADALUPE</t>
  </si>
  <si>
    <t>HAITÍ</t>
  </si>
  <si>
    <t>ISLAS CAIMÁN</t>
  </si>
  <si>
    <t>ISLAS TURCAS Y CAICOS</t>
  </si>
  <si>
    <t>ISLAS VÍRGENES</t>
  </si>
  <si>
    <t>ANGOLA</t>
  </si>
  <si>
    <t>ARGELIA</t>
  </si>
  <si>
    <t>BENÍN</t>
  </si>
  <si>
    <t>BOTSUANA</t>
  </si>
  <si>
    <t>BURKINA FASO</t>
  </si>
  <si>
    <t>CABO VERDE</t>
  </si>
  <si>
    <t>CAMERÚN</t>
  </si>
  <si>
    <t>CHAD</t>
  </si>
  <si>
    <t>COMORAS</t>
  </si>
  <si>
    <t>COSTA DE MARFIL</t>
  </si>
  <si>
    <t>EGIPTO</t>
  </si>
  <si>
    <t>GAMBIA</t>
  </si>
  <si>
    <t>NÍGER</t>
  </si>
  <si>
    <t>REPÚBLICA CENTROAFRICANA</t>
  </si>
  <si>
    <t>REPÚBLICA DEMOCRÁTICA DEL CONGO</t>
  </si>
  <si>
    <t>RUANDA</t>
  </si>
  <si>
    <t>SENEGAL</t>
  </si>
  <si>
    <t>SOMALIA</t>
  </si>
  <si>
    <t>SUAZILANDIA</t>
  </si>
  <si>
    <t>SUDÁFRICA</t>
  </si>
  <si>
    <t>SUDÁN</t>
  </si>
  <si>
    <t>SUDÁN DEL SUR</t>
  </si>
  <si>
    <t>TANZANIA</t>
  </si>
  <si>
    <t>TÚNEZ</t>
  </si>
  <si>
    <t>UGANDA</t>
  </si>
  <si>
    <t>YIBUTI</t>
  </si>
  <si>
    <t>ZAMBIA</t>
  </si>
  <si>
    <t>ZIMBABUE</t>
  </si>
  <si>
    <t>BURUNDI)</t>
  </si>
  <si>
    <t xml:space="preserve">ERITREA </t>
  </si>
  <si>
    <t xml:space="preserve">ETIOPÍA </t>
  </si>
  <si>
    <t xml:space="preserve">GABÓN </t>
  </si>
  <si>
    <t xml:space="preserve">GHANA </t>
  </si>
  <si>
    <t xml:space="preserve">GUINEA </t>
  </si>
  <si>
    <t xml:space="preserve">GUINEA-BISÁU </t>
  </si>
  <si>
    <t xml:space="preserve">GUINEA ECUATORIAL </t>
  </si>
  <si>
    <t xml:space="preserve">KENIA </t>
  </si>
  <si>
    <t xml:space="preserve">LESOTO </t>
  </si>
  <si>
    <t xml:space="preserve">LIBERIA </t>
  </si>
  <si>
    <t xml:space="preserve">LIBIA </t>
  </si>
  <si>
    <t xml:space="preserve">MADAGASCAR </t>
  </si>
  <si>
    <t xml:space="preserve">MALAUI </t>
  </si>
  <si>
    <t xml:space="preserve">MALÍ </t>
  </si>
  <si>
    <t xml:space="preserve">MARRUECOS </t>
  </si>
  <si>
    <t xml:space="preserve">MAURICIO </t>
  </si>
  <si>
    <t xml:space="preserve">MAURITANIA </t>
  </si>
  <si>
    <t xml:space="preserve">MOZAMBIQUE </t>
  </si>
  <si>
    <t xml:space="preserve">NAMIBIA </t>
  </si>
  <si>
    <t xml:space="preserve">NIGERIA </t>
  </si>
  <si>
    <t xml:space="preserve">REPÚBLICA DEL CONGO </t>
  </si>
  <si>
    <t xml:space="preserve"> SANTO TOMÉ Y PRÍNCIPE</t>
  </si>
  <si>
    <t xml:space="preserve">SEYCHELLES </t>
  </si>
  <si>
    <t xml:space="preserve">SIERRA LEONA </t>
  </si>
  <si>
    <t>TOGO</t>
  </si>
  <si>
    <t>ALBANIA </t>
  </si>
  <si>
    <t>ALEMANIA </t>
  </si>
  <si>
    <t>ANDORRA </t>
  </si>
  <si>
    <t>ARMENIA </t>
  </si>
  <si>
    <t>AUSTRIA </t>
  </si>
  <si>
    <t>AZERBAIYÁN </t>
  </si>
  <si>
    <t>BÉLGICA </t>
  </si>
  <si>
    <t>BIELORRUSIA </t>
  </si>
  <si>
    <t>BOSNIA Y HERZEGOVINA </t>
  </si>
  <si>
    <t>BULGARIA </t>
  </si>
  <si>
    <t>CHIPRE </t>
  </si>
  <si>
    <t>CIUDAD DEL VATICANO </t>
  </si>
  <si>
    <t>CROACIA </t>
  </si>
  <si>
    <t>DINAMARCA </t>
  </si>
  <si>
    <t>ESLOVAQUIA </t>
  </si>
  <si>
    <t>ESLOVENIA </t>
  </si>
  <si>
    <t>ESPAÑA </t>
  </si>
  <si>
    <t>ESTONIA </t>
  </si>
  <si>
    <t>FINLANDIA </t>
  </si>
  <si>
    <t>FRANCIA </t>
  </si>
  <si>
    <t>GEORGIA </t>
  </si>
  <si>
    <t>GRECIA </t>
  </si>
  <si>
    <t>HUNGRÍA </t>
  </si>
  <si>
    <t>IRLANDA </t>
  </si>
  <si>
    <t>ISLANDIA </t>
  </si>
  <si>
    <t>TALIA </t>
  </si>
  <si>
    <t>KAZAJISTÁN </t>
  </si>
  <si>
    <t>LETONIA </t>
  </si>
  <si>
    <t>LIECHTENSTEIN </t>
  </si>
  <si>
    <t>LITUANIA </t>
  </si>
  <si>
    <t>LUXEMBURGO </t>
  </si>
  <si>
    <t>MALTA </t>
  </si>
  <si>
    <t>MOLDAVIA </t>
  </si>
  <si>
    <t>MÓNACO </t>
  </si>
  <si>
    <t>MONTENEGRO </t>
  </si>
  <si>
    <t>NORUEGA </t>
  </si>
  <si>
    <t>PAÍSES BAJOS </t>
  </si>
  <si>
    <t>POLONIA </t>
  </si>
  <si>
    <t>PORTUGAL </t>
  </si>
  <si>
    <t>REINO UNIDO </t>
  </si>
  <si>
    <t>REPÚBLICA CHECA </t>
  </si>
  <si>
    <t>REPÚBLICA DE MACEDONIA </t>
  </si>
  <si>
    <t>RUMANÍA </t>
  </si>
  <si>
    <t>RUSIA </t>
  </si>
  <si>
    <t>SAN MARINO </t>
  </si>
  <si>
    <t>SERBIA </t>
  </si>
  <si>
    <t>SUECIA </t>
  </si>
  <si>
    <t>SUIZA </t>
  </si>
  <si>
    <t>TURQUÍA </t>
  </si>
  <si>
    <t>UCRANIA </t>
  </si>
  <si>
    <t>GRUPO 2: SUR AMERICA (Chile, Brasil) CARIBE(Puerto Rico), NORTE AMERICA (Estados Unidos, Canada), AFRICA</t>
  </si>
  <si>
    <t>GRUPO 1: SUR AMERICA (Excepto  Brasil, Chile, Argentina, CARIBE (Excepto Puerto Rico), CENTRO AMERICA</t>
  </si>
  <si>
    <t>AMAZONAS</t>
  </si>
  <si>
    <t>ANTIOQUIA</t>
  </si>
  <si>
    <t>ARAUCA</t>
  </si>
  <si>
    <t>ATLANTICO</t>
  </si>
  <si>
    <t>BOLIVAR</t>
  </si>
  <si>
    <t>BOYACA</t>
  </si>
  <si>
    <t>CALDAS</t>
  </si>
  <si>
    <t>CAQUETA</t>
  </si>
  <si>
    <t>CASANARE</t>
  </si>
  <si>
    <t>CAUCA</t>
  </si>
  <si>
    <t>CESAR</t>
  </si>
  <si>
    <t>CHOCO</t>
  </si>
  <si>
    <t>CORDOBA</t>
  </si>
  <si>
    <t>CUNDINAMARCA</t>
  </si>
  <si>
    <t>GUAINIA</t>
  </si>
  <si>
    <t>GUAVIARE</t>
  </si>
  <si>
    <t>HUILA</t>
  </si>
  <si>
    <t>LA GUAJIRA</t>
  </si>
  <si>
    <t>MAGDALENA</t>
  </si>
  <si>
    <t>META</t>
  </si>
  <si>
    <t>NARIÑO</t>
  </si>
  <si>
    <t>NORTE DE SANTANDER</t>
  </si>
  <si>
    <t>PUTUMAYO</t>
  </si>
  <si>
    <t>QUINDIO</t>
  </si>
  <si>
    <t>RISARALDA</t>
  </si>
  <si>
    <t>SAN ANDRES Y PROVIDENCIA</t>
  </si>
  <si>
    <t>SANTANDER</t>
  </si>
  <si>
    <t>SUCRE</t>
  </si>
  <si>
    <t>TOLIMA</t>
  </si>
  <si>
    <t>VALLE DEL CAUCA</t>
  </si>
  <si>
    <t>VAUPES</t>
  </si>
  <si>
    <t>VICHADA</t>
  </si>
  <si>
    <t>AFGANISTÁN </t>
  </si>
  <si>
    <t>ARABIA SAUDITA </t>
  </si>
  <si>
    <t>BANGLADÉS </t>
  </si>
  <si>
    <t>BARÉIN </t>
  </si>
  <si>
    <t>BIRMANIA / MYANMAR </t>
  </si>
  <si>
    <t>BRUNÉI </t>
  </si>
  <si>
    <t>BUTÁN </t>
  </si>
  <si>
    <t>CAMBOYA </t>
  </si>
  <si>
    <t>CATAR </t>
  </si>
  <si>
    <t>CHINA </t>
  </si>
  <si>
    <t>COREA DEL NORTE </t>
  </si>
  <si>
    <t>COREA DEL SUR </t>
  </si>
  <si>
    <t>EMIRATOS ÁRABES UNIDOS </t>
  </si>
  <si>
    <t>FILIPINAS </t>
  </si>
  <si>
    <t>INDIA </t>
  </si>
  <si>
    <t>INDONESIA </t>
  </si>
  <si>
    <t>IRAK </t>
  </si>
  <si>
    <t>IRÁN </t>
  </si>
  <si>
    <t>ISRAEL </t>
  </si>
  <si>
    <t>JAPÓN </t>
  </si>
  <si>
    <t>JORDANIA </t>
  </si>
  <si>
    <t>KAZAJISTÁN KIRGUISTÁN </t>
  </si>
  <si>
    <t>LAOS </t>
  </si>
  <si>
    <t>LÍBANO </t>
  </si>
  <si>
    <t>MALASIA </t>
  </si>
  <si>
    <t>MALDIVAS </t>
  </si>
  <si>
    <t>MONGOLIA </t>
  </si>
  <si>
    <t>NEPAL </t>
  </si>
  <si>
    <t>OMÁN </t>
  </si>
  <si>
    <t>PAKISTÁN </t>
  </si>
  <si>
    <t>SINGAPUR </t>
  </si>
  <si>
    <t>SIRIA </t>
  </si>
  <si>
    <t>SRI LANKA </t>
  </si>
  <si>
    <t>TAILANDIA </t>
  </si>
  <si>
    <t>TAYIKISTÁN </t>
  </si>
  <si>
    <t>TIMOR ORIENTAL </t>
  </si>
  <si>
    <t>TURKMENISTÁN </t>
  </si>
  <si>
    <t>UZBEKISTÁN </t>
  </si>
  <si>
    <t>VIETNAM </t>
  </si>
  <si>
    <t>YEMEN </t>
  </si>
  <si>
    <t>AUSTRALIA </t>
  </si>
  <si>
    <t>FIYI </t>
  </si>
  <si>
    <t>ISLAS MARSHALL </t>
  </si>
  <si>
    <t>ISLAS SALOMÓN </t>
  </si>
  <si>
    <t>KIRIBATI </t>
  </si>
  <si>
    <t>MICRONESIA </t>
  </si>
  <si>
    <t>NAURU </t>
  </si>
  <si>
    <t>NUEVA ZELANDA </t>
  </si>
  <si>
    <t>PALAOS </t>
  </si>
  <si>
    <t>PAPÚA NUEVA GUINEA </t>
  </si>
  <si>
    <t>SAMOA </t>
  </si>
  <si>
    <t>TONGA </t>
  </si>
  <si>
    <t>TUVALU </t>
  </si>
  <si>
    <t>VANUATU </t>
  </si>
  <si>
    <t>OTROS</t>
  </si>
  <si>
    <t>KUWAI</t>
  </si>
  <si>
    <t>Ciudad/Municipio</t>
  </si>
  <si>
    <t xml:space="preserve">Docencia </t>
  </si>
  <si>
    <t>Ponencia</t>
  </si>
  <si>
    <t>Por medio de la cual se confiere una Comisión de Servicios</t>
  </si>
  <si>
    <t>DD/MM/AA</t>
  </si>
  <si>
    <t>HH:MM</t>
  </si>
  <si>
    <t>Banco</t>
  </si>
  <si>
    <t>Itinerario</t>
  </si>
  <si>
    <t>ORIGEN - DESTINO - ORIGEN</t>
  </si>
  <si>
    <t>Requiere estar el día anterior:</t>
  </si>
  <si>
    <t>CALCULO DE VALORES MAXIMOS POR GASTOS DE COMISIÓN</t>
  </si>
  <si>
    <t>Nombre Ordenador del gasto</t>
  </si>
  <si>
    <t>Firma Ordenador de Gasto</t>
  </si>
  <si>
    <t>Rubro o Código del Proyecto</t>
  </si>
  <si>
    <t>Item</t>
  </si>
  <si>
    <t>VINCULACION</t>
  </si>
  <si>
    <t>CATEGORÍA DOCENTE PLANTA</t>
  </si>
  <si>
    <t xml:space="preserve">Auxiliar </t>
  </si>
  <si>
    <t>Asistentes</t>
  </si>
  <si>
    <t>Asociado</t>
  </si>
  <si>
    <t>Títular</t>
  </si>
  <si>
    <t>Trabajador oficial</t>
  </si>
  <si>
    <t>Auxiliar</t>
  </si>
  <si>
    <t>Técnico</t>
  </si>
  <si>
    <t>Profesional</t>
  </si>
  <si>
    <t>Ejecutivo</t>
  </si>
  <si>
    <t>Asesor</t>
  </si>
  <si>
    <t>NIVEL TRANSITORIO</t>
  </si>
  <si>
    <t>CATEGORÍA ACADEMICA</t>
  </si>
  <si>
    <t>NIVEL ADMINISTRATIVO PLANTA</t>
  </si>
  <si>
    <t>Docente_Planta</t>
  </si>
  <si>
    <t>Docente_Transitorio</t>
  </si>
  <si>
    <t>Administrativo_Planta</t>
  </si>
  <si>
    <t>Administrativo_Transitorio</t>
  </si>
  <si>
    <t>Categoría docente/Categoria Académica
Nivel administrativo Planta/Transitorio</t>
  </si>
  <si>
    <t>Directivo</t>
  </si>
  <si>
    <t xml:space="preserve">Transitorio Auxiliar </t>
  </si>
  <si>
    <t>Transitorio Asistente</t>
  </si>
  <si>
    <t>Transitorio Asociado</t>
  </si>
  <si>
    <t>Transitorio Títular</t>
  </si>
  <si>
    <t>Si seleccionó "OTRO"  en descripción, regístrelo:</t>
  </si>
  <si>
    <t>Tipo de Evento</t>
  </si>
  <si>
    <t>Total días comisión</t>
  </si>
  <si>
    <t>Los valores solicitados serán verificados por Comisiones de Servicios de la Vicerrectoría Administrativa y Financiera, con el fin de liquidar el valor definitivo de los gastos otorgados</t>
  </si>
  <si>
    <t>Datos de compra de tiquete directamente por la UTP</t>
  </si>
  <si>
    <t>Nombre entidad que ofrece la capacitación:</t>
  </si>
  <si>
    <t>En caso de que la transferencia sea a una entidad internacional, adicional a los datos anteriores se deben indicar los siguientes códigos:</t>
  </si>
  <si>
    <t>SWIFT  </t>
  </si>
  <si>
    <t>ABBA</t>
  </si>
  <si>
    <t>Tipo de cuenta</t>
  </si>
  <si>
    <t>Nombre del Rubro/ Proyecto especial</t>
  </si>
  <si>
    <t>Rubro / Proyecto especial</t>
  </si>
  <si>
    <t>NIT</t>
  </si>
  <si>
    <t>Cuenta Bancaria</t>
  </si>
  <si>
    <t>Valor máximo total pemitido</t>
  </si>
  <si>
    <t>Medellín (Aeropuerto José María Córdoba – Rionegro)</t>
  </si>
  <si>
    <t>Bucaramanga</t>
  </si>
  <si>
    <t>Barranquilla</t>
  </si>
  <si>
    <t>Pasto</t>
  </si>
  <si>
    <t>Transporte Terrestre</t>
  </si>
  <si>
    <t>Distancia en KM</t>
  </si>
  <si>
    <t>Valor máximo a liquidar</t>
  </si>
  <si>
    <t>Valor Gastos de transporte terrestre liquidado</t>
  </si>
  <si>
    <r>
      <t xml:space="preserve">Valor total Máximo permitido
</t>
    </r>
    <r>
      <rPr>
        <b/>
        <sz val="9"/>
        <rFont val="Calibri"/>
        <family val="2"/>
        <scheme val="minor"/>
      </rPr>
      <t>(Incluyendo días de desplazamiento NACIONAL)</t>
    </r>
  </si>
  <si>
    <r>
      <t xml:space="preserve">Si la Comisión es </t>
    </r>
    <r>
      <rPr>
        <b/>
        <u/>
        <sz val="8"/>
        <rFont val="Calibri"/>
        <family val="2"/>
        <scheme val="minor"/>
      </rPr>
      <t xml:space="preserve">INTERNACIONAL </t>
    </r>
    <r>
      <rPr>
        <b/>
        <sz val="8"/>
        <rFont val="Calibri"/>
        <family val="2"/>
        <scheme val="minor"/>
      </rPr>
      <t>registre el número de dias de desplazamiento. INCLUYALOS EN LA FECHA DE INICIO DE LA COMISIÓN</t>
    </r>
  </si>
  <si>
    <r>
      <t>Si la Comisión es</t>
    </r>
    <r>
      <rPr>
        <b/>
        <u/>
        <sz val="8"/>
        <rFont val="Calibri"/>
        <family val="2"/>
        <scheme val="minor"/>
      </rPr>
      <t xml:space="preserve"> INTERNACIONAL </t>
    </r>
    <r>
      <rPr>
        <b/>
        <sz val="8"/>
        <rFont val="Calibri"/>
        <family val="2"/>
        <scheme val="minor"/>
      </rPr>
      <t>registre el número de dias requeridos para su regreso. INCLUYALOS EN LA FECHA DE TERMINACION DE LA COMISIÓN</t>
    </r>
  </si>
  <si>
    <t>Viaticos</t>
  </si>
  <si>
    <t>Diferencia</t>
  </si>
  <si>
    <t>VALOR MOVILIDAD SIN DESPLAZAMIENTO</t>
  </si>
  <si>
    <t>VALOR MOVILIDAD CON DESPLAZAMIENTO</t>
  </si>
  <si>
    <t>MOVILIDAD AEROPUERTOS (Art. 4 Lit. b)</t>
  </si>
  <si>
    <t>Tipo de gasto</t>
  </si>
  <si>
    <t>1.  Leticia</t>
  </si>
  <si>
    <t>2. Medellín</t>
  </si>
  <si>
    <t>3.Arauca</t>
  </si>
  <si>
    <t>4. Barranquilla</t>
  </si>
  <si>
    <t>5. Cartagena</t>
  </si>
  <si>
    <t>6. Tunja</t>
  </si>
  <si>
    <t>7. Manizales</t>
  </si>
  <si>
    <t>8. Florencia</t>
  </si>
  <si>
    <t>9.  Yopal</t>
  </si>
  <si>
    <t>10. Popayán</t>
  </si>
  <si>
    <t>11. Valledupar</t>
  </si>
  <si>
    <t>12. Quibdó</t>
  </si>
  <si>
    <t>13. Montería</t>
  </si>
  <si>
    <t>14. Bogotá</t>
  </si>
  <si>
    <t>15. Puerto Inírida</t>
  </si>
  <si>
    <t>16. San José del Guaviare</t>
  </si>
  <si>
    <t>17. Neiva</t>
  </si>
  <si>
    <t>18. Riohacha</t>
  </si>
  <si>
    <t>19. Santa Marta</t>
  </si>
  <si>
    <t>20. Villavicencio</t>
  </si>
  <si>
    <t>21. Pasto</t>
  </si>
  <si>
    <t>22. Cúcuta</t>
  </si>
  <si>
    <t>23. Mocoa</t>
  </si>
  <si>
    <t>24. Armenia</t>
  </si>
  <si>
    <t>25. Pereira</t>
  </si>
  <si>
    <t>26. San Andres</t>
  </si>
  <si>
    <t>27. Bucaramanga</t>
  </si>
  <si>
    <t>28. Sincelejo</t>
  </si>
  <si>
    <t>29. Ibagué</t>
  </si>
  <si>
    <t>30. Cali</t>
  </si>
  <si>
    <t>31. Mitú</t>
  </si>
  <si>
    <t>32. Puerto Carreño</t>
  </si>
  <si>
    <t>Valor Otorgado</t>
  </si>
  <si>
    <t>NO PERMITIDO</t>
  </si>
  <si>
    <t>SI($K$74="SI",SI(#¡REF!="Cuarto nivel de viaticos (Art.4 Lit a)",SI($E$64&lt;2585544,'Tablas con valores'!#¡REF!,"SIN MOVILIDAD Art. 4 Lit.a")))</t>
  </si>
  <si>
    <t>SI(#¡REF!="SI",SI(#¡REF!="Aeropuertos (Art. 4 Lit.b)",'Tablas con valores'!F1048543,"SIN MOVILIDAD Art. 4 Lit. b"))</t>
  </si>
  <si>
    <t>SI(Y(C1048550="Cuarto nivel de viaticos (Art.4 Lit a)", $E$64&lt;2585544,'Tablas con valores'!$B$55!))</t>
  </si>
  <si>
    <t>NO CALCULADO</t>
  </si>
  <si>
    <t>REGISTRE VALOR =&gt;</t>
  </si>
  <si>
    <t xml:space="preserve">Gastos de comisión asignados </t>
  </si>
  <si>
    <r>
      <t xml:space="preserve">Requiere liquidación de viaticos </t>
    </r>
    <r>
      <rPr>
        <b/>
        <sz val="8"/>
        <rFont val="Calibri"/>
        <family val="2"/>
        <scheme val="minor"/>
      </rPr>
      <t>(Seleccione SI o NO en la celda siguiente)</t>
    </r>
    <r>
      <rPr>
        <b/>
        <sz val="11"/>
        <rFont val="Calibri"/>
        <family val="2"/>
        <scheme val="minor"/>
      </rPr>
      <t>:</t>
    </r>
  </si>
  <si>
    <r>
      <rPr>
        <b/>
        <sz val="11"/>
        <rFont val="Calibri"/>
        <family val="2"/>
        <scheme val="minor"/>
      </rPr>
      <t xml:space="preserve">Requiere liquidación gastos de movilidad </t>
    </r>
    <r>
      <rPr>
        <b/>
        <sz val="8"/>
        <rFont val="Calibri"/>
        <family val="2"/>
        <scheme val="minor"/>
      </rPr>
      <t>(Seleccione SI o NO en la celda siguiente)</t>
    </r>
    <r>
      <rPr>
        <b/>
        <sz val="9"/>
        <rFont val="Calibri"/>
        <family val="2"/>
        <scheme val="minor"/>
      </rPr>
      <t>:</t>
    </r>
  </si>
  <si>
    <r>
      <rPr>
        <b/>
        <sz val="10"/>
        <rFont val="Calibri"/>
        <family val="2"/>
        <scheme val="minor"/>
      </rPr>
      <t xml:space="preserve">Requiere liquidación de gastos de transporte </t>
    </r>
    <r>
      <rPr>
        <b/>
        <sz val="8"/>
        <rFont val="Calibri"/>
        <family val="2"/>
        <scheme val="minor"/>
      </rPr>
      <t>(Seleccione SI o NO en la celda siguiente)</t>
    </r>
    <r>
      <rPr>
        <b/>
        <sz val="11"/>
        <rFont val="Calibri"/>
        <family val="2"/>
        <scheme val="minor"/>
      </rPr>
      <t>:</t>
    </r>
  </si>
  <si>
    <r>
      <rPr>
        <b/>
        <sz val="10"/>
        <rFont val="Calibri"/>
        <family val="2"/>
        <scheme val="minor"/>
      </rPr>
      <t>Requiere liquidación gastos de inscripción</t>
    </r>
    <r>
      <rPr>
        <b/>
        <sz val="11"/>
        <rFont val="Calibri"/>
        <family val="2"/>
        <scheme val="minor"/>
      </rPr>
      <t xml:space="preserve"> </t>
    </r>
    <r>
      <rPr>
        <b/>
        <sz val="8"/>
        <rFont val="Calibri"/>
        <family val="2"/>
        <scheme val="minor"/>
      </rPr>
      <t>(Seleccione SI o NO en la celda siguiente)</t>
    </r>
    <r>
      <rPr>
        <b/>
        <sz val="11"/>
        <rFont val="Calibri"/>
        <family val="2"/>
        <scheme val="minor"/>
      </rPr>
      <t>:</t>
    </r>
  </si>
  <si>
    <r>
      <t xml:space="preserve">Datos requeridos en caso de que la inscripción sea pagada directamente por la UTP
</t>
    </r>
    <r>
      <rPr>
        <sz val="8"/>
        <color rgb="FFFF0000"/>
        <rFont val="Calibri"/>
        <family val="2"/>
        <scheme val="minor"/>
      </rPr>
      <t>PARA TRAMITAR EL PAGO SE DEBE ADJUNTAR: FACTURA, RECIBO DE PAGO, O CUENTA DE COBRO</t>
    </r>
    <r>
      <rPr>
        <sz val="8"/>
        <color theme="1"/>
        <rFont val="Calibri"/>
        <family val="2"/>
        <scheme val="minor"/>
      </rPr>
      <t xml:space="preserve">
</t>
    </r>
  </si>
  <si>
    <t>VALORES AUTORIZADOS POR EL ORDEDADOR DE GASTO</t>
  </si>
  <si>
    <t>Transporte</t>
  </si>
  <si>
    <t>Movilidad</t>
  </si>
  <si>
    <t>Inscripcion/
Matricula</t>
  </si>
  <si>
    <t>Por medio de la cual se ordena un pago para apoyo económico</t>
  </si>
  <si>
    <t>NUMERO DE APOYO ECONOMICO:</t>
  </si>
  <si>
    <t>INFORMACIÓN PERSONAL</t>
  </si>
  <si>
    <t>NOMBRE:</t>
  </si>
  <si>
    <t>Contratista</t>
  </si>
  <si>
    <t>Docente_PS</t>
  </si>
  <si>
    <t>Invitado</t>
  </si>
  <si>
    <t>INFORMACIÓN RELATIVA AL APOYO ECONOMICO</t>
  </si>
  <si>
    <t>Objeto del apoyo económico</t>
  </si>
  <si>
    <t>Duración del evento</t>
  </si>
  <si>
    <t>Autorizado por:</t>
  </si>
  <si>
    <t>Aprobado por:</t>
  </si>
  <si>
    <t>SOLICITADO POR:</t>
  </si>
  <si>
    <t>CALCULO DE VALORES MAXIMOS POR GASTOS</t>
  </si>
  <si>
    <t>Proyección Mensual de la certificación</t>
  </si>
  <si>
    <t>Acto administrativo vinculación</t>
  </si>
  <si>
    <t xml:space="preserve">No. </t>
  </si>
  <si>
    <t>Fecha Inicio</t>
  </si>
  <si>
    <t>Fecha Termina</t>
  </si>
  <si>
    <t>Tel. - Ext. de la dependencia:</t>
  </si>
  <si>
    <t>Departamento</t>
  </si>
  <si>
    <t>Interventor</t>
  </si>
  <si>
    <t>Supervisor</t>
  </si>
  <si>
    <t>Director de Programa</t>
  </si>
  <si>
    <t>Organizador del evento</t>
  </si>
  <si>
    <t>Docente_Catedratico</t>
  </si>
  <si>
    <t>Docente_Resolucion</t>
  </si>
  <si>
    <t>Nombre del Programa Académico</t>
  </si>
  <si>
    <t>Nombre solicitante:</t>
  </si>
  <si>
    <t>Firma solicitante:</t>
  </si>
  <si>
    <t>INTERNACIONAL: Valor viatico día</t>
  </si>
  <si>
    <t>Aeropuertos (Art. 4 Lit.a)</t>
  </si>
  <si>
    <t>Zonas rurales (Art. 4 Lit. b)</t>
  </si>
  <si>
    <t>Justificación en caso de Movilidad para zonas rurales</t>
  </si>
  <si>
    <t>Nombre del Solicitante de comisión</t>
  </si>
  <si>
    <t>Datos de compra de tiquete por la UTP</t>
  </si>
  <si>
    <t>Fecha de solicitud</t>
  </si>
  <si>
    <t>Firma del Solicitante de comisión</t>
  </si>
  <si>
    <t>AJUSTE CUARTO NIVEL DE VIATICOS (NEGOCIACION SINDICAL)</t>
  </si>
  <si>
    <t>Valor movilidad Apoyo Económico</t>
  </si>
  <si>
    <t>Valor movilidad Comisión</t>
  </si>
  <si>
    <t>VALOR TOTAL OTORGADO</t>
  </si>
  <si>
    <t>Valor otorgado por rubro o proyecto</t>
  </si>
  <si>
    <t xml:space="preserve">"En uso de sus facultades legales y estatutarias, en especial las conferidas por el Estatuto General y Resolución de Rectoría N°1334  del 20 de abril de 2016, Por medio de la cual se reglamenta la comisión de servicios y el reconocimiento de apoyos económicos en la Universidad Tecnológica de Pereira", </t>
  </si>
  <si>
    <t>RECTOR</t>
  </si>
  <si>
    <t>RESTO</t>
  </si>
  <si>
    <t xml:space="preserve">a nombre de </t>
  </si>
  <si>
    <t>No.</t>
  </si>
  <si>
    <t>Documento de identidad</t>
  </si>
  <si>
    <t>EL ORDENADOR DEL GASTO</t>
  </si>
  <si>
    <t xml:space="preserve"> DE LA UNIVERSIDAD TECNOLÓGICA DE PEREIRA</t>
  </si>
  <si>
    <t>Que mediante resolución No.</t>
  </si>
  <si>
    <t>de</t>
  </si>
  <si>
    <t>se delegó a</t>
  </si>
  <si>
    <t xml:space="preserve">código </t>
  </si>
  <si>
    <t xml:space="preserve">CC. </t>
  </si>
  <si>
    <t xml:space="preserve"> hasta por una cuantía de 200 SMLMV</t>
  </si>
  <si>
    <t>(registre nombre y apellidos)</t>
  </si>
  <si>
    <t>(AÑO)</t>
  </si>
  <si>
    <t>(Número)</t>
  </si>
  <si>
    <t>(registre código)</t>
  </si>
  <si>
    <t>(registre nombre del Proyecto Especial o Rubro Institucional)</t>
  </si>
  <si>
    <r>
      <t xml:space="preserve">Que en </t>
    </r>
    <r>
      <rPr>
        <sz val="10"/>
        <rFont val="Calibri"/>
        <family val="2"/>
        <scheme val="minor"/>
      </rPr>
      <t/>
    </r>
  </si>
  <si>
    <t>TOTAL</t>
  </si>
  <si>
    <t>Valor transporte Comisión</t>
  </si>
  <si>
    <t>Valor transporte Apoyo</t>
  </si>
  <si>
    <t>Requiere liquidación gastos de transporte (Seleccione SI o NO en la celda siguiente):</t>
  </si>
  <si>
    <t>OBLIGACIÓN DEL BENEFICIARIO</t>
  </si>
  <si>
    <t xml:space="preserve">Que en el mencionado </t>
  </si>
  <si>
    <t>1. El beneficierio deberá cumplir con lo establecido en el capitulo V "De la legalización" de la Resolución de Rectoría N°1334  del 20 de abril de 2016, "Por medio de la cual se reglamenta la comisión de servicios y el reconocimiento de apoyos económicos en la Universidad Tecnológica de Pereira" so pena de las actuaciones administrativas que la Universidad pueda emprender.</t>
  </si>
  <si>
    <t>VINCULACIÓN</t>
  </si>
  <si>
    <t>Duración  del evento</t>
  </si>
  <si>
    <t xml:space="preserve">Gastos asignados </t>
  </si>
  <si>
    <t>COMISIONES</t>
  </si>
  <si>
    <t>APOYOS ORDENADORES GASTOS</t>
  </si>
  <si>
    <t>COMISIONES SERVIDORES PÚBLICOS -TRANSITORIOS</t>
  </si>
  <si>
    <t>APOYOS RECTORÍA</t>
  </si>
  <si>
    <t>APOYO ECONOMICO RECTOR</t>
  </si>
  <si>
    <t>NACIONAL: Valor viatico día restricción</t>
  </si>
  <si>
    <r>
      <t>Si el apoyo es</t>
    </r>
    <r>
      <rPr>
        <b/>
        <u/>
        <sz val="8"/>
        <rFont val="Calibri"/>
        <family val="2"/>
        <scheme val="minor"/>
      </rPr>
      <t xml:space="preserve"> INTERNACIONAL </t>
    </r>
    <r>
      <rPr>
        <b/>
        <sz val="8"/>
        <rFont val="Calibri"/>
        <family val="2"/>
        <scheme val="minor"/>
      </rPr>
      <t>registre el número de dÍas requeridos para su regreso. INCLUYALOS EN LA FECHA DE TERMINACION DEL EVENTO</t>
    </r>
  </si>
  <si>
    <r>
      <t xml:space="preserve">Si el apoyo es </t>
    </r>
    <r>
      <rPr>
        <b/>
        <u/>
        <sz val="8"/>
        <rFont val="Calibri"/>
        <family val="2"/>
        <scheme val="minor"/>
      </rPr>
      <t xml:space="preserve">INTERNACIONAL </t>
    </r>
    <r>
      <rPr>
        <b/>
        <sz val="8"/>
        <rFont val="Calibri"/>
        <family val="2"/>
        <scheme val="minor"/>
      </rPr>
      <t>registre el número de días de desplazamiento. INCLUYALOS EN LA FECHA DE INICIO DEL EVENTO</t>
    </r>
  </si>
  <si>
    <t>Valor transporte Apoyo Rector</t>
  </si>
  <si>
    <t>Valor movilidad Apoyo Económico Rector</t>
  </si>
  <si>
    <t>LETICIA</t>
  </si>
  <si>
    <t>EL ENCANTO</t>
  </si>
  <si>
    <t>LA CHORRERA</t>
  </si>
  <si>
    <t>LA PEDRERA</t>
  </si>
  <si>
    <t>LA VICTORIA</t>
  </si>
  <si>
    <t>MIRITI - PARANA</t>
  </si>
  <si>
    <t>PUERTO ALEGRIA</t>
  </si>
  <si>
    <t>PUERTO ARICA</t>
  </si>
  <si>
    <t>PUERTO NARIÑO</t>
  </si>
  <si>
    <t>PUERTO SANTANDER</t>
  </si>
  <si>
    <t>TARAPACA</t>
  </si>
  <si>
    <t>ABEJORRAL</t>
  </si>
  <si>
    <t>ABRIAQUI</t>
  </si>
  <si>
    <t>ALEJANDRIA</t>
  </si>
  <si>
    <t>AMAGA</t>
  </si>
  <si>
    <t>AMALFI</t>
  </si>
  <si>
    <t>ANDES</t>
  </si>
  <si>
    <t>ANGELOPOLIS</t>
  </si>
  <si>
    <t>ANGOSTURA</t>
  </si>
  <si>
    <t>ANORI</t>
  </si>
  <si>
    <t>SANTAFE DE ANTIOQUIA</t>
  </si>
  <si>
    <t>ANZA</t>
  </si>
  <si>
    <t>APARTADO</t>
  </si>
  <si>
    <t>ARBOLETES</t>
  </si>
  <si>
    <t>ARMENIA</t>
  </si>
  <si>
    <t>BARBOSA</t>
  </si>
  <si>
    <t>BELMIRA</t>
  </si>
  <si>
    <t>BELLO</t>
  </si>
  <si>
    <t>BETANIA</t>
  </si>
  <si>
    <t>BETULIA</t>
  </si>
  <si>
    <t>CIUDAD BOLIVAR</t>
  </si>
  <si>
    <t>BRICEÑO</t>
  </si>
  <si>
    <t>BURITICA</t>
  </si>
  <si>
    <t>CACERES</t>
  </si>
  <si>
    <t>CAICEDO</t>
  </si>
  <si>
    <t>CAMPAMENTO</t>
  </si>
  <si>
    <t>CAÑASGORDAS</t>
  </si>
  <si>
    <t>CARACOLI</t>
  </si>
  <si>
    <t>CARAMANTA</t>
  </si>
  <si>
    <t>CAREPA</t>
  </si>
  <si>
    <t>EL CARMEN DE VIBORAL</t>
  </si>
  <si>
    <t>CAROLINA</t>
  </si>
  <si>
    <t>CAUCASIA</t>
  </si>
  <si>
    <t>CHIGORODO</t>
  </si>
  <si>
    <t>CISNEROS</t>
  </si>
  <si>
    <t>COCORNA</t>
  </si>
  <si>
    <t>CONCEPCION</t>
  </si>
  <si>
    <t>CONCORDIA</t>
  </si>
  <si>
    <t>COPACABANA</t>
  </si>
  <si>
    <t>DABEIBA</t>
  </si>
  <si>
    <t>DON MATIAS</t>
  </si>
  <si>
    <t>EBEJICO</t>
  </si>
  <si>
    <t>EL BAGRE</t>
  </si>
  <si>
    <t>ENTRERRIOS</t>
  </si>
  <si>
    <t>ENVIGADO</t>
  </si>
  <si>
    <t>FREDONIA</t>
  </si>
  <si>
    <t>FRONTINO</t>
  </si>
  <si>
    <t>GIRALDO</t>
  </si>
  <si>
    <t>GIRARDOTA</t>
  </si>
  <si>
    <t>GOMEZ PLATA</t>
  </si>
  <si>
    <t>GUARNE</t>
  </si>
  <si>
    <t>GUATAPE</t>
  </si>
  <si>
    <t>HELICONIA</t>
  </si>
  <si>
    <t>HISPANIA</t>
  </si>
  <si>
    <t>ITAGUI</t>
  </si>
  <si>
    <t>ITUANGO</t>
  </si>
  <si>
    <t>JARDIN</t>
  </si>
  <si>
    <t>JERICO</t>
  </si>
  <si>
    <t>LA CEJA</t>
  </si>
  <si>
    <t>LA ESTRELLA</t>
  </si>
  <si>
    <t>LA PINTADA</t>
  </si>
  <si>
    <t>LA UNION</t>
  </si>
  <si>
    <t>LIBORINA</t>
  </si>
  <si>
    <t>MACEO</t>
  </si>
  <si>
    <t>MARINILLA</t>
  </si>
  <si>
    <t>MONTEBELLO</t>
  </si>
  <si>
    <t>MURINDO</t>
  </si>
  <si>
    <t>MUTATA</t>
  </si>
  <si>
    <t>NECOCLI</t>
  </si>
  <si>
    <t>NECHI</t>
  </si>
  <si>
    <t>OLAYA</t>
  </si>
  <si>
    <t>PEÐOL</t>
  </si>
  <si>
    <t>PEQUE</t>
  </si>
  <si>
    <t>PUEBLORRICO</t>
  </si>
  <si>
    <t>PUERTO BERRIO</t>
  </si>
  <si>
    <t>PUERTO NARE</t>
  </si>
  <si>
    <t>PUERTO TRIUNFO</t>
  </si>
  <si>
    <t>REMEDIOS</t>
  </si>
  <si>
    <t>RETIRO</t>
  </si>
  <si>
    <t>RIONEGRO</t>
  </si>
  <si>
    <t>SABANALARGA</t>
  </si>
  <si>
    <t>SABANETA</t>
  </si>
  <si>
    <t>SALGAR</t>
  </si>
  <si>
    <t>SAN ANDRES DE CUERQUIA</t>
  </si>
  <si>
    <t>SAN CARLOS</t>
  </si>
  <si>
    <t>SAN FRANCISCO</t>
  </si>
  <si>
    <t>SAN JERONIMO</t>
  </si>
  <si>
    <t>SAN JOSE DE LA MONTAÑA</t>
  </si>
  <si>
    <t>SAN JUAN DE URABA</t>
  </si>
  <si>
    <t>SAN LUIS</t>
  </si>
  <si>
    <t>SAN PEDRO</t>
  </si>
  <si>
    <t>SAN PEDRO DE URABA</t>
  </si>
  <si>
    <t>SAN RAFAEL</t>
  </si>
  <si>
    <t>SAN ROQUE</t>
  </si>
  <si>
    <t>SAN VICENTE</t>
  </si>
  <si>
    <t>SANTA BARBARA</t>
  </si>
  <si>
    <t>SANTA ROSA DE OSOS</t>
  </si>
  <si>
    <t>SANTO DOMINGO</t>
  </si>
  <si>
    <t>EL SANTUARIO</t>
  </si>
  <si>
    <t>SEGOVIA</t>
  </si>
  <si>
    <t>SONSON</t>
  </si>
  <si>
    <t>SOPETRAN</t>
  </si>
  <si>
    <t>TAMESIS</t>
  </si>
  <si>
    <t>TARAZA</t>
  </si>
  <si>
    <t>TARSO</t>
  </si>
  <si>
    <t>TITIRIBI</t>
  </si>
  <si>
    <t>TOLEDO</t>
  </si>
  <si>
    <t>TURBO</t>
  </si>
  <si>
    <t>URAMITA</t>
  </si>
  <si>
    <t>URRAO</t>
  </si>
  <si>
    <t>VALDIVIA</t>
  </si>
  <si>
    <t>VALPARAISO</t>
  </si>
  <si>
    <t>VEGACHI</t>
  </si>
  <si>
    <t>VENECIA</t>
  </si>
  <si>
    <t>VIGIA DEL FUERTE</t>
  </si>
  <si>
    <t>YALI</t>
  </si>
  <si>
    <t>YARUMAL</t>
  </si>
  <si>
    <t>YOLOMBO</t>
  </si>
  <si>
    <t>YONDO</t>
  </si>
  <si>
    <t>ZARAGOZA</t>
  </si>
  <si>
    <t>MEDELLIN (Rionegro)</t>
  </si>
  <si>
    <t>MEDELLIN (Jose Maria Cordoba)</t>
  </si>
  <si>
    <t>BOGOTA</t>
  </si>
  <si>
    <t>BARRANQUILLA</t>
  </si>
  <si>
    <t>BOGOTA, D.C.</t>
  </si>
  <si>
    <t>CARTAGENA</t>
  </si>
  <si>
    <t>ARAUQUITA</t>
  </si>
  <si>
    <t>BARANOA</t>
  </si>
  <si>
    <t>ACHI</t>
  </si>
  <si>
    <t>CRAVO NORTE</t>
  </si>
  <si>
    <t>CAMPO DE LA CRUZ</t>
  </si>
  <si>
    <t>ALTOS DEL ROSARIO</t>
  </si>
  <si>
    <t>FORTUL</t>
  </si>
  <si>
    <t>CANDELARIA</t>
  </si>
  <si>
    <t>ARENAL</t>
  </si>
  <si>
    <t>PUERTO RONDON</t>
  </si>
  <si>
    <t>GALAPA</t>
  </si>
  <si>
    <t>ARJONA</t>
  </si>
  <si>
    <t>SARAVENA</t>
  </si>
  <si>
    <t>JUAN DE ACOSTA</t>
  </si>
  <si>
    <t>ARROYOHONDO</t>
  </si>
  <si>
    <t>TAME</t>
  </si>
  <si>
    <t>LURUACO</t>
  </si>
  <si>
    <t>BARRANCO DE LOBA</t>
  </si>
  <si>
    <t>MALAMBO</t>
  </si>
  <si>
    <t>CALAMAR</t>
  </si>
  <si>
    <t>MANATI</t>
  </si>
  <si>
    <t>CANTAGALLO</t>
  </si>
  <si>
    <t>PALMAR DE VARELA</t>
  </si>
  <si>
    <t>CICUCO</t>
  </si>
  <si>
    <t>PIOJO</t>
  </si>
  <si>
    <t>POLONUEVO</t>
  </si>
  <si>
    <t>CLEMENCIA</t>
  </si>
  <si>
    <t>PONEDERA</t>
  </si>
  <si>
    <t>EL CARMEN DE BOLIVAR</t>
  </si>
  <si>
    <t>PUERTO COLOMBIA</t>
  </si>
  <si>
    <t>EL GUAMO</t>
  </si>
  <si>
    <t>REPELON</t>
  </si>
  <si>
    <t>EL PEÑON</t>
  </si>
  <si>
    <t>SABANAGRANDE</t>
  </si>
  <si>
    <t>HATILLO DE LOBA</t>
  </si>
  <si>
    <t>MAGANGUE</t>
  </si>
  <si>
    <t>SANTA LUCIA</t>
  </si>
  <si>
    <t>MAHATES</t>
  </si>
  <si>
    <t>SANTO TOMAS</t>
  </si>
  <si>
    <t>MARGARITA</t>
  </si>
  <si>
    <t>SOLEDAD</t>
  </si>
  <si>
    <t>MARIA LA BAJA</t>
  </si>
  <si>
    <t>SUAN</t>
  </si>
  <si>
    <t>MONTECRISTO</t>
  </si>
  <si>
    <t>TUBARA</t>
  </si>
  <si>
    <t>MOMPOS</t>
  </si>
  <si>
    <t>USIACURI</t>
  </si>
  <si>
    <t>NOROSI</t>
  </si>
  <si>
    <t>MORALES</t>
  </si>
  <si>
    <t>PINILLOS</t>
  </si>
  <si>
    <t>REGIDOR</t>
  </si>
  <si>
    <t>RIO VIEJO</t>
  </si>
  <si>
    <t>SAN CRISTOBAL</t>
  </si>
  <si>
    <t>SAN ESTANISLAO</t>
  </si>
  <si>
    <t>SAN FERNANDO</t>
  </si>
  <si>
    <t>SAN JACINTO</t>
  </si>
  <si>
    <t>SAN JACINTO DEL CAUCA</t>
  </si>
  <si>
    <t>SAN JUAN NEPOMUCENO</t>
  </si>
  <si>
    <t>SAN MARTIN DE LOBA</t>
  </si>
  <si>
    <t>SAN PABLO</t>
  </si>
  <si>
    <t>SANTA CATALINA</t>
  </si>
  <si>
    <t>SANTA ROSA</t>
  </si>
  <si>
    <t>SANTA ROSA DEL SUR</t>
  </si>
  <si>
    <t>SIMITI</t>
  </si>
  <si>
    <t>SOPLAVIENTO</t>
  </si>
  <si>
    <t>TALAIGUA NUEVO</t>
  </si>
  <si>
    <t>TIQUISIO</t>
  </si>
  <si>
    <t>TURBACO</t>
  </si>
  <si>
    <t>TURBANA</t>
  </si>
  <si>
    <t>VILLANUEVA</t>
  </si>
  <si>
    <t>ZAMBRANO</t>
  </si>
  <si>
    <t>N. DE SANTANDER</t>
  </si>
  <si>
    <t>SAN ANDRES</t>
  </si>
  <si>
    <t>TUNJA</t>
  </si>
  <si>
    <t>MANIZALES</t>
  </si>
  <si>
    <t>FLORENCIA</t>
  </si>
  <si>
    <t>YOPAL</t>
  </si>
  <si>
    <t>POPAYAN</t>
  </si>
  <si>
    <t>VALLEDUPAR</t>
  </si>
  <si>
    <t>QUIBDO</t>
  </si>
  <si>
    <t>MONTERIA</t>
  </si>
  <si>
    <t>AGUA DE DIOS</t>
  </si>
  <si>
    <t>INIRIDA</t>
  </si>
  <si>
    <t>SAN JOSE DEL GUAVIARE</t>
  </si>
  <si>
    <t>NEIVA</t>
  </si>
  <si>
    <t>RIOHACHA</t>
  </si>
  <si>
    <t>SANTA MARTA</t>
  </si>
  <si>
    <t>VILLAVICENCIO</t>
  </si>
  <si>
    <t>CUCUTA</t>
  </si>
  <si>
    <t>PASTO</t>
  </si>
  <si>
    <t>MOCOA</t>
  </si>
  <si>
    <t>PEREIRA</t>
  </si>
  <si>
    <t>BUCARAMANGA</t>
  </si>
  <si>
    <t>SINCELEJO</t>
  </si>
  <si>
    <t>IBAGUE</t>
  </si>
  <si>
    <t>CALI</t>
  </si>
  <si>
    <t>MITU</t>
  </si>
  <si>
    <t>PUERTO CARREÑO</t>
  </si>
  <si>
    <t>ALMEIDA</t>
  </si>
  <si>
    <t>AGUADAS</t>
  </si>
  <si>
    <t>ALBANIA</t>
  </si>
  <si>
    <t>AGUAZUL</t>
  </si>
  <si>
    <t>ALMAGUER</t>
  </si>
  <si>
    <t>AGUACHICA</t>
  </si>
  <si>
    <t>ACANDI</t>
  </si>
  <si>
    <t>AYAPEL</t>
  </si>
  <si>
    <t>ALBAN</t>
  </si>
  <si>
    <t>BARRANCO MINAS</t>
  </si>
  <si>
    <t>ACEVEDO</t>
  </si>
  <si>
    <t>ALGARROBO</t>
  </si>
  <si>
    <t>ACACIAS</t>
  </si>
  <si>
    <t>ABREGO</t>
  </si>
  <si>
    <t>COLON</t>
  </si>
  <si>
    <t>BUENAVISTA</t>
  </si>
  <si>
    <t>APIA</t>
  </si>
  <si>
    <t>PROVIDENCIA</t>
  </si>
  <si>
    <t>AGUADA</t>
  </si>
  <si>
    <t>ALPUJARRA</t>
  </si>
  <si>
    <t>ALCALA</t>
  </si>
  <si>
    <t>CARURU</t>
  </si>
  <si>
    <t>LA PRIMAVERA</t>
  </si>
  <si>
    <t>AQUITANIA</t>
  </si>
  <si>
    <t>ANSERMA</t>
  </si>
  <si>
    <t>BELEN DE LOS ANDAQUIES</t>
  </si>
  <si>
    <t>CHAMEZA</t>
  </si>
  <si>
    <t>AGUSTIN CODAZZI</t>
  </si>
  <si>
    <t>ALTO BAUDO</t>
  </si>
  <si>
    <t>ANAPOIMA</t>
  </si>
  <si>
    <t>MAPIRIPANA</t>
  </si>
  <si>
    <t>EL RETORNO</t>
  </si>
  <si>
    <t>AGRADO</t>
  </si>
  <si>
    <t>BARRANCAS</t>
  </si>
  <si>
    <t>ARACATACA</t>
  </si>
  <si>
    <t>BARRANCA DE UPIA</t>
  </si>
  <si>
    <t>ARBOLEDAS</t>
  </si>
  <si>
    <t>ALDANA</t>
  </si>
  <si>
    <t>ORITO</t>
  </si>
  <si>
    <t>CALARCA</t>
  </si>
  <si>
    <t>BALBOA</t>
  </si>
  <si>
    <t>CAIMITO</t>
  </si>
  <si>
    <t>ALVARADO</t>
  </si>
  <si>
    <t>ANDALUCIA</t>
  </si>
  <si>
    <t>PACOA</t>
  </si>
  <si>
    <t>SANTA ROSALIA</t>
  </si>
  <si>
    <t>ARCABUCO</t>
  </si>
  <si>
    <t>ARANZAZU</t>
  </si>
  <si>
    <t>CARTAGENA DEL CHAIRA</t>
  </si>
  <si>
    <t>HATO COROZAL</t>
  </si>
  <si>
    <t>ASTREA</t>
  </si>
  <si>
    <t>ATRATO</t>
  </si>
  <si>
    <t>CANALETE</t>
  </si>
  <si>
    <t>ANOLAIMA</t>
  </si>
  <si>
    <t>SAN FELIPE</t>
  </si>
  <si>
    <t>MIRAFLORES</t>
  </si>
  <si>
    <t>AIPE</t>
  </si>
  <si>
    <t>DIBULLA</t>
  </si>
  <si>
    <t>ARIGUANI</t>
  </si>
  <si>
    <t>CABUYARO</t>
  </si>
  <si>
    <t>BOCHALEMA</t>
  </si>
  <si>
    <t>ANCUYA</t>
  </si>
  <si>
    <t>PUERTO ASIS</t>
  </si>
  <si>
    <t>CIRCASIA</t>
  </si>
  <si>
    <t>BELEN DE UMBRIA</t>
  </si>
  <si>
    <t>ARATOCA</t>
  </si>
  <si>
    <t>COLOSO</t>
  </si>
  <si>
    <t>AMBALEMA</t>
  </si>
  <si>
    <t>ANSERMANUEVO</t>
  </si>
  <si>
    <t>TARAIRA</t>
  </si>
  <si>
    <t>CUMARIBO</t>
  </si>
  <si>
    <t>BELEN</t>
  </si>
  <si>
    <t>BELALCAZAR</t>
  </si>
  <si>
    <t>CURILLO</t>
  </si>
  <si>
    <t>LA SALINA</t>
  </si>
  <si>
    <t>BECERRIL</t>
  </si>
  <si>
    <t>BAGADO</t>
  </si>
  <si>
    <t>CERETE</t>
  </si>
  <si>
    <t>ARBELAEZ</t>
  </si>
  <si>
    <t>ALGECIRAS</t>
  </si>
  <si>
    <t>DISTRACCION</t>
  </si>
  <si>
    <t>CERRO SAN ANTONIO</t>
  </si>
  <si>
    <t>CASTILLA LA NUEVA</t>
  </si>
  <si>
    <t>BUCARASICA</t>
  </si>
  <si>
    <t>ARBOLEDA</t>
  </si>
  <si>
    <t>PUERTO CAICEDO</t>
  </si>
  <si>
    <t>DOSQUEBRADAS</t>
  </si>
  <si>
    <t>COROZAL</t>
  </si>
  <si>
    <t>ANZOATEGUI</t>
  </si>
  <si>
    <t>PAPUNAUA</t>
  </si>
  <si>
    <t>BERBEO</t>
  </si>
  <si>
    <t>CHINCHINA</t>
  </si>
  <si>
    <t>EL DONCELLO</t>
  </si>
  <si>
    <t>MANI</t>
  </si>
  <si>
    <t>BUENOS AIRES</t>
  </si>
  <si>
    <t>BOSCONIA</t>
  </si>
  <si>
    <t>BAHIA SOLANO</t>
  </si>
  <si>
    <t>CHIMA</t>
  </si>
  <si>
    <t>BELTRAN</t>
  </si>
  <si>
    <t>LA GUADALUPE</t>
  </si>
  <si>
    <t>ALTAMIRA</t>
  </si>
  <si>
    <t>EL MOLINO</t>
  </si>
  <si>
    <t>CHIBOLO</t>
  </si>
  <si>
    <t>CUBARRAL</t>
  </si>
  <si>
    <t>CACOTA</t>
  </si>
  <si>
    <t>BARBACOAS</t>
  </si>
  <si>
    <t>PUERTO GUZMAN</t>
  </si>
  <si>
    <t>FILANDIA</t>
  </si>
  <si>
    <t>GUATICA</t>
  </si>
  <si>
    <t>BARICHARA</t>
  </si>
  <si>
    <t>COVEÑAS</t>
  </si>
  <si>
    <t>ARMERO</t>
  </si>
  <si>
    <t>YAVARATE</t>
  </si>
  <si>
    <t>BETEITIVA</t>
  </si>
  <si>
    <t>FILADELFIA</t>
  </si>
  <si>
    <t>EL PAUJIL</t>
  </si>
  <si>
    <t>MONTERREY</t>
  </si>
  <si>
    <t>CAJIBIO</t>
  </si>
  <si>
    <t>CHIMICHAGUA</t>
  </si>
  <si>
    <t>BAJO BAUDO</t>
  </si>
  <si>
    <t>CHINU</t>
  </si>
  <si>
    <t>BITUIMA</t>
  </si>
  <si>
    <t>CACAHUAL</t>
  </si>
  <si>
    <t>BARAYA</t>
  </si>
  <si>
    <t>FONSECA</t>
  </si>
  <si>
    <t>CIENAGA</t>
  </si>
  <si>
    <t>CUMARAL</t>
  </si>
  <si>
    <t>CACHIRA</t>
  </si>
  <si>
    <t>LEGUIZAMO</t>
  </si>
  <si>
    <t>GENOVA</t>
  </si>
  <si>
    <t>LA CELIA</t>
  </si>
  <si>
    <t>BARRANCABERMEJA</t>
  </si>
  <si>
    <t>CHALAN</t>
  </si>
  <si>
    <t>ATACO</t>
  </si>
  <si>
    <t>BUENAVENTURA</t>
  </si>
  <si>
    <t>BOAVITA</t>
  </si>
  <si>
    <t>LA DORADA</t>
  </si>
  <si>
    <t>LA MONTAÑITA</t>
  </si>
  <si>
    <t>NUNCHIA</t>
  </si>
  <si>
    <t>CALDONO</t>
  </si>
  <si>
    <t>CHIRIGUANA</t>
  </si>
  <si>
    <t>BOJAYA</t>
  </si>
  <si>
    <t>CIENAGA DE ORO</t>
  </si>
  <si>
    <t>BOJACA</t>
  </si>
  <si>
    <t>PANA PANA</t>
  </si>
  <si>
    <t>CAMPOALEGRE</t>
  </si>
  <si>
    <t>HATONUEVO</t>
  </si>
  <si>
    <t>EL CALVARIO</t>
  </si>
  <si>
    <t>CHINACOTA</t>
  </si>
  <si>
    <t>BUESACO</t>
  </si>
  <si>
    <t>SIBUNDOY</t>
  </si>
  <si>
    <t>LA TEBAIDA</t>
  </si>
  <si>
    <t>LA VIRGINIA</t>
  </si>
  <si>
    <t>EL ROBLE</t>
  </si>
  <si>
    <t>CAJAMARCA</t>
  </si>
  <si>
    <t>GUADALAJARA DE BUGA</t>
  </si>
  <si>
    <t>LA MERCED</t>
  </si>
  <si>
    <t>MILAN</t>
  </si>
  <si>
    <t>OROCUE</t>
  </si>
  <si>
    <t>CALOTO</t>
  </si>
  <si>
    <t>CURUMANI</t>
  </si>
  <si>
    <t>EL CANTON DEL SAN PABLO</t>
  </si>
  <si>
    <t>COTORRA</t>
  </si>
  <si>
    <t>CABRERA</t>
  </si>
  <si>
    <t>MORICHAL</t>
  </si>
  <si>
    <t>COLOMBIA</t>
  </si>
  <si>
    <t>LA JAGUA DEL PILAR</t>
  </si>
  <si>
    <t>EL BANCO</t>
  </si>
  <si>
    <t>EL CASTILLO</t>
  </si>
  <si>
    <t>CHITAGA</t>
  </si>
  <si>
    <t>MONTENEGRO</t>
  </si>
  <si>
    <t>MARSELLA</t>
  </si>
  <si>
    <t>GALERAS</t>
  </si>
  <si>
    <t>CARMEN DE APICALA</t>
  </si>
  <si>
    <t>BUGALAGRANDE</t>
  </si>
  <si>
    <t>MANZANARES</t>
  </si>
  <si>
    <t>MORELIA</t>
  </si>
  <si>
    <t>PAZ DE ARIPORO</t>
  </si>
  <si>
    <t>CORINTO</t>
  </si>
  <si>
    <t>EL COPEY</t>
  </si>
  <si>
    <t>CARMEN DEL DARIEN</t>
  </si>
  <si>
    <t>LA APARTADA</t>
  </si>
  <si>
    <t>CACHIPAY</t>
  </si>
  <si>
    <t>ELIAS</t>
  </si>
  <si>
    <t>MAICAO</t>
  </si>
  <si>
    <t>EL PIÑON</t>
  </si>
  <si>
    <t>EL DORADO</t>
  </si>
  <si>
    <t>CONVENCION</t>
  </si>
  <si>
    <t>CONSACA</t>
  </si>
  <si>
    <t>SAN MIGUEL</t>
  </si>
  <si>
    <t>PIJAO</t>
  </si>
  <si>
    <t>MISTRATO</t>
  </si>
  <si>
    <t>GUARANDA</t>
  </si>
  <si>
    <t>CASABIANCA</t>
  </si>
  <si>
    <t>CAICEDONIA</t>
  </si>
  <si>
    <t>MARMATO</t>
  </si>
  <si>
    <t>PORE</t>
  </si>
  <si>
    <t>EL TAMBO</t>
  </si>
  <si>
    <t>EL PASO</t>
  </si>
  <si>
    <t>CERTEGUI</t>
  </si>
  <si>
    <t>LORICA</t>
  </si>
  <si>
    <t>CAJICA</t>
  </si>
  <si>
    <t>GARZON</t>
  </si>
  <si>
    <t>MANAURE</t>
  </si>
  <si>
    <t>EL RETEN</t>
  </si>
  <si>
    <t>FUENTE DE ORO</t>
  </si>
  <si>
    <t>CUCUTILLA</t>
  </si>
  <si>
    <t>CONTADERO</t>
  </si>
  <si>
    <t>SANTIAGO</t>
  </si>
  <si>
    <t>QUIMBAYA</t>
  </si>
  <si>
    <t>PUEBLO RICO</t>
  </si>
  <si>
    <t>CALIFORNIA</t>
  </si>
  <si>
    <t>CHAPARRAL</t>
  </si>
  <si>
    <t>CALIMA</t>
  </si>
  <si>
    <t>BUSBANZA</t>
  </si>
  <si>
    <t>MARQUETALIA</t>
  </si>
  <si>
    <t>SAN JOSE DEL FRAGUA</t>
  </si>
  <si>
    <t>RECETOR</t>
  </si>
  <si>
    <t>GAMARRA</t>
  </si>
  <si>
    <t>CONDOTO</t>
  </si>
  <si>
    <t>LOS CORDOBAS</t>
  </si>
  <si>
    <t>CAPARRAPI</t>
  </si>
  <si>
    <t>GIGANTE</t>
  </si>
  <si>
    <t>SAN JUAN DEL CESAR</t>
  </si>
  <si>
    <t>FUNDACION</t>
  </si>
  <si>
    <t>DURANIA</t>
  </si>
  <si>
    <t>VALLE DEL GUAMUEZ</t>
  </si>
  <si>
    <t>SALENTO</t>
  </si>
  <si>
    <t>QUINCHIA</t>
  </si>
  <si>
    <t>CAPITANEJO</t>
  </si>
  <si>
    <t>LOS PALMITOS</t>
  </si>
  <si>
    <t>COELLO</t>
  </si>
  <si>
    <t>MARULANDA</t>
  </si>
  <si>
    <t>SAN VICENTE DEL CAGUAN</t>
  </si>
  <si>
    <t>GUACHENE</t>
  </si>
  <si>
    <t>GONZALEZ</t>
  </si>
  <si>
    <t>EL CARMEN DE ATRATO</t>
  </si>
  <si>
    <t>MOMIL</t>
  </si>
  <si>
    <t>CAQUEZA</t>
  </si>
  <si>
    <t>URIBIA</t>
  </si>
  <si>
    <t>GUAMAL</t>
  </si>
  <si>
    <t>EL CARMEN</t>
  </si>
  <si>
    <t>CUASPUD</t>
  </si>
  <si>
    <t>VILLAGARZON</t>
  </si>
  <si>
    <t>SANTA ROSA DE CABAL</t>
  </si>
  <si>
    <t>CARCASI</t>
  </si>
  <si>
    <t>MAJAGUAL</t>
  </si>
  <si>
    <t>COYAIMA</t>
  </si>
  <si>
    <t>CARTAGO</t>
  </si>
  <si>
    <t>CAMPOHERMOSO</t>
  </si>
  <si>
    <t>NEIRA</t>
  </si>
  <si>
    <t>SOLANO</t>
  </si>
  <si>
    <t>SACAMA</t>
  </si>
  <si>
    <t>GUAPI</t>
  </si>
  <si>
    <t>LA GLORIA</t>
  </si>
  <si>
    <t>EL LITORAL DEL SAN JUAN</t>
  </si>
  <si>
    <t>MONTELIBANO</t>
  </si>
  <si>
    <t>CARMEN DE CARUPA</t>
  </si>
  <si>
    <t>HOBO</t>
  </si>
  <si>
    <t>URUMITA</t>
  </si>
  <si>
    <t>NUEVA GRANADA</t>
  </si>
  <si>
    <t>MAPIRIPAN</t>
  </si>
  <si>
    <t>EL TARRA</t>
  </si>
  <si>
    <t>CUMBAL</t>
  </si>
  <si>
    <t>SANTUARIO</t>
  </si>
  <si>
    <t>CEPITA</t>
  </si>
  <si>
    <t>MORROA</t>
  </si>
  <si>
    <t>CUNDAY</t>
  </si>
  <si>
    <t>DAGUA</t>
  </si>
  <si>
    <t>CERINZA</t>
  </si>
  <si>
    <t>NORCASIA</t>
  </si>
  <si>
    <t>SOLITA</t>
  </si>
  <si>
    <t>SAN LUIS DE PALENQUE</t>
  </si>
  <si>
    <t>INZA</t>
  </si>
  <si>
    <t>LA JAGUA DE IBIRICO</t>
  </si>
  <si>
    <t>ISTMINA</t>
  </si>
  <si>
    <t>MOÑITOS</t>
  </si>
  <si>
    <t>CHAGUANI</t>
  </si>
  <si>
    <t>IQUIRA</t>
  </si>
  <si>
    <t>PEDRAZA</t>
  </si>
  <si>
    <t>MESETAS</t>
  </si>
  <si>
    <t>EL ZULIA</t>
  </si>
  <si>
    <t>CUMBITARA</t>
  </si>
  <si>
    <t>CERRITO</t>
  </si>
  <si>
    <t>OVEJAS</t>
  </si>
  <si>
    <t>DOLORES</t>
  </si>
  <si>
    <t>EL AGUILA</t>
  </si>
  <si>
    <t>CHINAVITA</t>
  </si>
  <si>
    <t>PACORA</t>
  </si>
  <si>
    <t>TAMARA</t>
  </si>
  <si>
    <t>JAMBALO</t>
  </si>
  <si>
    <t>JURADO</t>
  </si>
  <si>
    <t>PLANETA RICA</t>
  </si>
  <si>
    <t>CHIA</t>
  </si>
  <si>
    <t>ISNOS</t>
  </si>
  <si>
    <t>PIJIÑO DEL CARMEN</t>
  </si>
  <si>
    <t>LA MACARENA</t>
  </si>
  <si>
    <t>GRAMALOTE</t>
  </si>
  <si>
    <t>CHACHAGsI</t>
  </si>
  <si>
    <t>CHARALA</t>
  </si>
  <si>
    <t>PALMITO</t>
  </si>
  <si>
    <t>ESPINAL</t>
  </si>
  <si>
    <t>EL CAIRO</t>
  </si>
  <si>
    <t>CHIQUINQUIRA</t>
  </si>
  <si>
    <t>PALESTINA</t>
  </si>
  <si>
    <t>TAURAMENA</t>
  </si>
  <si>
    <t>LA SIERRA</t>
  </si>
  <si>
    <t>PAILITAS</t>
  </si>
  <si>
    <t>LLORO</t>
  </si>
  <si>
    <t>PUEBLO NUEVO</t>
  </si>
  <si>
    <t>CHIPAQUE</t>
  </si>
  <si>
    <t>LA ARGENTINA</t>
  </si>
  <si>
    <t>PIVIJAY</t>
  </si>
  <si>
    <t>URIBE</t>
  </si>
  <si>
    <t>HACARI</t>
  </si>
  <si>
    <t>EL CHARCO</t>
  </si>
  <si>
    <t>CHARTA</t>
  </si>
  <si>
    <t>SAMPUES</t>
  </si>
  <si>
    <t>FALAN</t>
  </si>
  <si>
    <t>EL CERRITO</t>
  </si>
  <si>
    <t>CHISCAS</t>
  </si>
  <si>
    <t>PENSILVANIA</t>
  </si>
  <si>
    <t>TRINIDAD</t>
  </si>
  <si>
    <t>LA VEGA</t>
  </si>
  <si>
    <t>PELAYA</t>
  </si>
  <si>
    <t>MEDIO ATRATO</t>
  </si>
  <si>
    <t>PUERTO ESCONDIDO</t>
  </si>
  <si>
    <t>CHOACHI</t>
  </si>
  <si>
    <t>LA PLATA</t>
  </si>
  <si>
    <t>PLATO</t>
  </si>
  <si>
    <t>LEJANIAS</t>
  </si>
  <si>
    <t>HERRAN</t>
  </si>
  <si>
    <t>EL PEÑOL</t>
  </si>
  <si>
    <t>SAN BENITO ABAD</t>
  </si>
  <si>
    <t>FLANDES</t>
  </si>
  <si>
    <t>EL DOVIO</t>
  </si>
  <si>
    <t>CHITA</t>
  </si>
  <si>
    <t>RIOSUCIO</t>
  </si>
  <si>
    <t>LOPEZ</t>
  </si>
  <si>
    <t>PUEBLO BELLO</t>
  </si>
  <si>
    <t>MEDIO BAUDO</t>
  </si>
  <si>
    <t>PUERTO LIBERTADOR</t>
  </si>
  <si>
    <t>CHOCONTA</t>
  </si>
  <si>
    <t>NATAGA</t>
  </si>
  <si>
    <t>PUEBLOVIEJO</t>
  </si>
  <si>
    <t>PUERTO CONCORDIA</t>
  </si>
  <si>
    <t>LABATECA</t>
  </si>
  <si>
    <t>EL ROSARIO</t>
  </si>
  <si>
    <t>CHIPATA</t>
  </si>
  <si>
    <t>SAN JUAN DE BETULIA</t>
  </si>
  <si>
    <t>FRESNO</t>
  </si>
  <si>
    <t>FLORIDA</t>
  </si>
  <si>
    <t>CHITARAQUE</t>
  </si>
  <si>
    <t>MERCADERES</t>
  </si>
  <si>
    <t>RIO DE ORO</t>
  </si>
  <si>
    <t>MEDIO SAN JUAN</t>
  </si>
  <si>
    <t>PURISIMA</t>
  </si>
  <si>
    <t>COGUA</t>
  </si>
  <si>
    <t>OPORAPA</t>
  </si>
  <si>
    <t>REMOLINO</t>
  </si>
  <si>
    <t>PUERTO GAITAN</t>
  </si>
  <si>
    <t>LA ESPERANZA</t>
  </si>
  <si>
    <t>EL TABLON DE GOMEZ</t>
  </si>
  <si>
    <t>CIMITARRA</t>
  </si>
  <si>
    <t>SAN MARCOS</t>
  </si>
  <si>
    <t>GUAMO</t>
  </si>
  <si>
    <t>GINEBRA</t>
  </si>
  <si>
    <t>CHIVATA</t>
  </si>
  <si>
    <t>SALAMINA</t>
  </si>
  <si>
    <t>MIRANDA</t>
  </si>
  <si>
    <t>LA PAZ</t>
  </si>
  <si>
    <t>NOVITA</t>
  </si>
  <si>
    <t>SAHAGUN</t>
  </si>
  <si>
    <t>COTA</t>
  </si>
  <si>
    <t>PAICOL</t>
  </si>
  <si>
    <t>SABANAS DE SAN ANGEL</t>
  </si>
  <si>
    <t>PUERTO LOPEZ</t>
  </si>
  <si>
    <t>LA PLAYA</t>
  </si>
  <si>
    <t>SAN ONOFRE</t>
  </si>
  <si>
    <t>HERVEO</t>
  </si>
  <si>
    <t>GUACARI</t>
  </si>
  <si>
    <t>CIENEGA</t>
  </si>
  <si>
    <t>SAMANA</t>
  </si>
  <si>
    <t>SAN ALBERTO</t>
  </si>
  <si>
    <t>NUQUI</t>
  </si>
  <si>
    <t>SAN ANDRES SOTAVENTO</t>
  </si>
  <si>
    <t>CUCUNUBA</t>
  </si>
  <si>
    <t>PALERMO</t>
  </si>
  <si>
    <t>PUERTO LLERAS</t>
  </si>
  <si>
    <t>LOS PATIOS</t>
  </si>
  <si>
    <t>FUNES</t>
  </si>
  <si>
    <t>CONFINES</t>
  </si>
  <si>
    <t>HONDA</t>
  </si>
  <si>
    <t>JAMUNDI</t>
  </si>
  <si>
    <t>COMBITA</t>
  </si>
  <si>
    <t>SAN JOSE</t>
  </si>
  <si>
    <t>PADILLA</t>
  </si>
  <si>
    <t>SAN DIEGO</t>
  </si>
  <si>
    <t>RIO IRO</t>
  </si>
  <si>
    <t>SAN ANTERO</t>
  </si>
  <si>
    <t>EL COLEGIO</t>
  </si>
  <si>
    <t>SAN SEBASTIAN DE BUENAVISTA</t>
  </si>
  <si>
    <t>LOURDES</t>
  </si>
  <si>
    <t>GUACHUCAL</t>
  </si>
  <si>
    <t>CONTRATACION</t>
  </si>
  <si>
    <t>SAN LUIS DE SINCE</t>
  </si>
  <si>
    <t>ICONONZO</t>
  </si>
  <si>
    <t>LA CUMBRE</t>
  </si>
  <si>
    <t>COPER</t>
  </si>
  <si>
    <t>SUPIA</t>
  </si>
  <si>
    <t>PAEZ</t>
  </si>
  <si>
    <t>SAN MARTIN</t>
  </si>
  <si>
    <t>RIO QUITO</t>
  </si>
  <si>
    <t>SAN BERNARDO DEL VIENTO</t>
  </si>
  <si>
    <t>PITAL</t>
  </si>
  <si>
    <t>SAN ZENON</t>
  </si>
  <si>
    <t>RESTREPO</t>
  </si>
  <si>
    <t>MUTISCUA</t>
  </si>
  <si>
    <t>GUAITARILLA</t>
  </si>
  <si>
    <t>COROMORO</t>
  </si>
  <si>
    <t>LERIDA</t>
  </si>
  <si>
    <t>CORRALES</t>
  </si>
  <si>
    <t>VICTORIA</t>
  </si>
  <si>
    <t>PATIA</t>
  </si>
  <si>
    <t>TAMALAMEQUE</t>
  </si>
  <si>
    <t>EL ROSAL</t>
  </si>
  <si>
    <t>PITALITO</t>
  </si>
  <si>
    <t>SANTA ANA</t>
  </si>
  <si>
    <t>SAN CARLOS DE GUAROA</t>
  </si>
  <si>
    <t>OCAÑA</t>
  </si>
  <si>
    <t>GUALMATAN</t>
  </si>
  <si>
    <t>CURITI</t>
  </si>
  <si>
    <t>SANTIAGO DE TOLU</t>
  </si>
  <si>
    <t>LIBANO</t>
  </si>
  <si>
    <t>COVARACHIA</t>
  </si>
  <si>
    <t>VILLAMARIA</t>
  </si>
  <si>
    <t>PIAMONTE</t>
  </si>
  <si>
    <t>SAN JOSE DEL PALMAR</t>
  </si>
  <si>
    <t>SAN PELAYO</t>
  </si>
  <si>
    <t>FACATATIVA</t>
  </si>
  <si>
    <t>RIVERA</t>
  </si>
  <si>
    <t>SANTA BARBARA DE PINTO</t>
  </si>
  <si>
    <t>SAN JUAN DE ARAMA</t>
  </si>
  <si>
    <t>PAMPLONA</t>
  </si>
  <si>
    <t>ILES</t>
  </si>
  <si>
    <t>EL CARMEN DE CHUCURI</t>
  </si>
  <si>
    <t>TOLU VIEJO</t>
  </si>
  <si>
    <t>MARIQUITA</t>
  </si>
  <si>
    <t>OBANDO</t>
  </si>
  <si>
    <t>CUBARA</t>
  </si>
  <si>
    <t>VITERBO</t>
  </si>
  <si>
    <t>PIENDAMO</t>
  </si>
  <si>
    <t>SIPI</t>
  </si>
  <si>
    <t>TIERRALTA</t>
  </si>
  <si>
    <t>FOMEQUE</t>
  </si>
  <si>
    <t>SALADOBLANCO</t>
  </si>
  <si>
    <t>SITIONUEVO</t>
  </si>
  <si>
    <t>SAN JUANITO</t>
  </si>
  <si>
    <t>PAMPLONITA</t>
  </si>
  <si>
    <t>IMUES</t>
  </si>
  <si>
    <t>EL GUACAMAYO</t>
  </si>
  <si>
    <t>MELGAR</t>
  </si>
  <si>
    <t>PALMIRA</t>
  </si>
  <si>
    <t>CUCAITA</t>
  </si>
  <si>
    <t>PUERTO TEJADA</t>
  </si>
  <si>
    <t>TADO</t>
  </si>
  <si>
    <t>VALENCIA</t>
  </si>
  <si>
    <t>FOSCA</t>
  </si>
  <si>
    <t>SAN AGUSTIN</t>
  </si>
  <si>
    <t>TENERIFE</t>
  </si>
  <si>
    <t>IPIALES</t>
  </si>
  <si>
    <t>MURILLO</t>
  </si>
  <si>
    <t>PRADERA</t>
  </si>
  <si>
    <t>CUITIVA</t>
  </si>
  <si>
    <t>PURACE</t>
  </si>
  <si>
    <t>UNGUIA</t>
  </si>
  <si>
    <t>FUNZA</t>
  </si>
  <si>
    <t>SANTA MARIA</t>
  </si>
  <si>
    <t>ZAPAYAN</t>
  </si>
  <si>
    <t>VISTAHERMOSA</t>
  </si>
  <si>
    <t>RAGONVALIA</t>
  </si>
  <si>
    <t>LA CRUZ</t>
  </si>
  <si>
    <t>EL PLAYON</t>
  </si>
  <si>
    <t>NATAGAIMA</t>
  </si>
  <si>
    <t>CHIQUIZA</t>
  </si>
  <si>
    <t>ROSAS</t>
  </si>
  <si>
    <t>UNION PANAMERICANA</t>
  </si>
  <si>
    <t>FUQUENE</t>
  </si>
  <si>
    <t>SUAZA</t>
  </si>
  <si>
    <t>SALAZAR</t>
  </si>
  <si>
    <t>LA FLORIDA</t>
  </si>
  <si>
    <t>ENCINO</t>
  </si>
  <si>
    <t>ORTEGA</t>
  </si>
  <si>
    <t>RIOFRIO</t>
  </si>
  <si>
    <t>CHIVOR</t>
  </si>
  <si>
    <t>SAN SEBASTIAN</t>
  </si>
  <si>
    <t>FUSAGASUGA</t>
  </si>
  <si>
    <t>TARQUI</t>
  </si>
  <si>
    <t>SAN CALIXTO</t>
  </si>
  <si>
    <t>LA LLANADA</t>
  </si>
  <si>
    <t>ENCISO</t>
  </si>
  <si>
    <t>PALOCABILDO</t>
  </si>
  <si>
    <t>ROLDANILLO</t>
  </si>
  <si>
    <t>DUITAMA</t>
  </si>
  <si>
    <t>SANTANDER DE QUILICHAO</t>
  </si>
  <si>
    <t>GACHALA</t>
  </si>
  <si>
    <t>TESALIA</t>
  </si>
  <si>
    <t>SAN CAYETANO</t>
  </si>
  <si>
    <t>LA TOLA</t>
  </si>
  <si>
    <t>FLORIAN</t>
  </si>
  <si>
    <t>PIEDRAS</t>
  </si>
  <si>
    <t>EL COCUY</t>
  </si>
  <si>
    <t>GACHANCIPA</t>
  </si>
  <si>
    <t>TELLO</t>
  </si>
  <si>
    <t>FLORIDABLANCA</t>
  </si>
  <si>
    <t>PLANADAS</t>
  </si>
  <si>
    <t>SEVILLA</t>
  </si>
  <si>
    <t>EL ESPINO</t>
  </si>
  <si>
    <t>SILVIA</t>
  </si>
  <si>
    <t>GACHETA</t>
  </si>
  <si>
    <t>TERUEL</t>
  </si>
  <si>
    <t>SARDINATA</t>
  </si>
  <si>
    <t>LEIVA</t>
  </si>
  <si>
    <t>GALAN</t>
  </si>
  <si>
    <t>PRADO</t>
  </si>
  <si>
    <t>TORO</t>
  </si>
  <si>
    <t>FIRAVITOBA</t>
  </si>
  <si>
    <t>SOTARA</t>
  </si>
  <si>
    <t>GAMA</t>
  </si>
  <si>
    <t>TIMANA</t>
  </si>
  <si>
    <t>SILOS</t>
  </si>
  <si>
    <t>LINARES</t>
  </si>
  <si>
    <t>GAMBITA</t>
  </si>
  <si>
    <t>PURIFICACION</t>
  </si>
  <si>
    <t>TRUJILLO</t>
  </si>
  <si>
    <t>FLORESTA</t>
  </si>
  <si>
    <t>SUAREZ</t>
  </si>
  <si>
    <t>GIRARDOT</t>
  </si>
  <si>
    <t>VILLAVIEJA</t>
  </si>
  <si>
    <t>TEORAMA</t>
  </si>
  <si>
    <t>LOS ANDES</t>
  </si>
  <si>
    <t>GIRON</t>
  </si>
  <si>
    <t>RIOBLANCO</t>
  </si>
  <si>
    <t>TULUA</t>
  </si>
  <si>
    <t>GACHANTIVA</t>
  </si>
  <si>
    <t>YAGUARA</t>
  </si>
  <si>
    <t>TIBU</t>
  </si>
  <si>
    <t>MAGsI</t>
  </si>
  <si>
    <t>GUACA</t>
  </si>
  <si>
    <t>RONCESVALLES</t>
  </si>
  <si>
    <t>ULLOA</t>
  </si>
  <si>
    <t>GAMEZA</t>
  </si>
  <si>
    <t>TIMBIO</t>
  </si>
  <si>
    <t>GUACHETA</t>
  </si>
  <si>
    <t>MALLAMA</t>
  </si>
  <si>
    <t>ROVIRA</t>
  </si>
  <si>
    <t>VERSALLES</t>
  </si>
  <si>
    <t>GARAGOA</t>
  </si>
  <si>
    <t>TIMBIQUI</t>
  </si>
  <si>
    <t>GUADUAS</t>
  </si>
  <si>
    <t>VILLA CARO</t>
  </si>
  <si>
    <t>MOSQUERA</t>
  </si>
  <si>
    <t>GUAPOTA</t>
  </si>
  <si>
    <t>SALDAÑA</t>
  </si>
  <si>
    <t>VIJES</t>
  </si>
  <si>
    <t>GUACAMAYAS</t>
  </si>
  <si>
    <t>TORIBIO</t>
  </si>
  <si>
    <t>GUASCA</t>
  </si>
  <si>
    <t>VILLA DEL ROSARIO</t>
  </si>
  <si>
    <t>GUAVATA</t>
  </si>
  <si>
    <t>SAN ANTONIO</t>
  </si>
  <si>
    <t>YOTOCO</t>
  </si>
  <si>
    <t>GUATEQUE</t>
  </si>
  <si>
    <t>TOTORO</t>
  </si>
  <si>
    <t>GUATAQUI</t>
  </si>
  <si>
    <t>OLAYA HERRERA</t>
  </si>
  <si>
    <t>GsEPSA</t>
  </si>
  <si>
    <t>YUMBO</t>
  </si>
  <si>
    <t>GUAYATA</t>
  </si>
  <si>
    <t>VILLA RICA</t>
  </si>
  <si>
    <t>GUATAVITA</t>
  </si>
  <si>
    <t>OSPINA</t>
  </si>
  <si>
    <t>HATO</t>
  </si>
  <si>
    <t>SANTA ISABEL</t>
  </si>
  <si>
    <t>ZARZAL</t>
  </si>
  <si>
    <t>GsICAN</t>
  </si>
  <si>
    <t>GUAYABAL DE SIQUIMA</t>
  </si>
  <si>
    <t>FRANCISCO PIZARRO</t>
  </si>
  <si>
    <t>JESUS MARIA</t>
  </si>
  <si>
    <t>IZA</t>
  </si>
  <si>
    <t>GUAYABETAL</t>
  </si>
  <si>
    <t>POLICARPA</t>
  </si>
  <si>
    <t>JORDAN</t>
  </si>
  <si>
    <t>VALLE DE SAN JUAN</t>
  </si>
  <si>
    <t>JENESANO</t>
  </si>
  <si>
    <t>GUTIERREZ</t>
  </si>
  <si>
    <t>POTOSI</t>
  </si>
  <si>
    <t>LA BELLEZA</t>
  </si>
  <si>
    <t>VENADILLO</t>
  </si>
  <si>
    <t>JERUSALEN</t>
  </si>
  <si>
    <t>LANDAZURI</t>
  </si>
  <si>
    <t>VILLAHERMOSA</t>
  </si>
  <si>
    <t>LABRANZAGRANDE</t>
  </si>
  <si>
    <t>JUNIN</t>
  </si>
  <si>
    <t>PUERRES</t>
  </si>
  <si>
    <t>VILLARRICA</t>
  </si>
  <si>
    <t>LA CAPILLA</t>
  </si>
  <si>
    <t>LA CALERA</t>
  </si>
  <si>
    <t>PUPIALES</t>
  </si>
  <si>
    <t>LEBRIJA</t>
  </si>
  <si>
    <t>LA MESA</t>
  </si>
  <si>
    <t>RICAURTE</t>
  </si>
  <si>
    <t>LOS SANTOS</t>
  </si>
  <si>
    <t>LA UVITA</t>
  </si>
  <si>
    <t>LA PALMA</t>
  </si>
  <si>
    <t>ROBERTO PAYAN</t>
  </si>
  <si>
    <t>MACARAVITA</t>
  </si>
  <si>
    <t>VILLA DE LEYVA</t>
  </si>
  <si>
    <t>LA PEÑA</t>
  </si>
  <si>
    <t>SAMANIEGO</t>
  </si>
  <si>
    <t>MALAGA</t>
  </si>
  <si>
    <t>MACANAL</t>
  </si>
  <si>
    <t>SANDONA</t>
  </si>
  <si>
    <t>MATANZA</t>
  </si>
  <si>
    <t>MARIPI</t>
  </si>
  <si>
    <t>LENGUAZAQUE</t>
  </si>
  <si>
    <t>SAN BERNARDO</t>
  </si>
  <si>
    <t>MOGOTES</t>
  </si>
  <si>
    <t>MACHETA</t>
  </si>
  <si>
    <t>SAN LORENZO</t>
  </si>
  <si>
    <t>MOLAGAVITA</t>
  </si>
  <si>
    <t>MONGUA</t>
  </si>
  <si>
    <t>MADRID</t>
  </si>
  <si>
    <t>OCAMONTE</t>
  </si>
  <si>
    <t>MONGUI</t>
  </si>
  <si>
    <t>MANTA</t>
  </si>
  <si>
    <t>SAN PEDRO DE CARTAGO</t>
  </si>
  <si>
    <t>OIBA</t>
  </si>
  <si>
    <t>MONIQUIRA</t>
  </si>
  <si>
    <t>MEDINA</t>
  </si>
  <si>
    <t>ONZAGA</t>
  </si>
  <si>
    <t>MOTAVITA</t>
  </si>
  <si>
    <t>SANTACRUZ</t>
  </si>
  <si>
    <t>PALMAR</t>
  </si>
  <si>
    <t>MUZO</t>
  </si>
  <si>
    <t>SAPUYES</t>
  </si>
  <si>
    <t>PALMAS DEL SOCORRO</t>
  </si>
  <si>
    <t>NOBSA</t>
  </si>
  <si>
    <t>NEMOCON</t>
  </si>
  <si>
    <t>TAMINANGO</t>
  </si>
  <si>
    <t>PARAMO</t>
  </si>
  <si>
    <t>NUEVO COLON</t>
  </si>
  <si>
    <t>NILO</t>
  </si>
  <si>
    <t>TANGUA</t>
  </si>
  <si>
    <t>PIEDECUESTA</t>
  </si>
  <si>
    <t>OICATA</t>
  </si>
  <si>
    <t>NIMAIMA</t>
  </si>
  <si>
    <t>SAN ANDRES DE TUMACO</t>
  </si>
  <si>
    <t>PINCHOTE</t>
  </si>
  <si>
    <t>OTANCHE</t>
  </si>
  <si>
    <t>NOCAIMA</t>
  </si>
  <si>
    <t>TUQUERRES</t>
  </si>
  <si>
    <t>PUENTE NACIONAL</t>
  </si>
  <si>
    <t>PACHAVITA</t>
  </si>
  <si>
    <t>YACUANQUER</t>
  </si>
  <si>
    <t>PUERTO PARRA</t>
  </si>
  <si>
    <t>PACHO</t>
  </si>
  <si>
    <t>PUERTO WILCHES</t>
  </si>
  <si>
    <t>PAIPA</t>
  </si>
  <si>
    <t>PAIME</t>
  </si>
  <si>
    <t>PAJARITO</t>
  </si>
  <si>
    <t>PANDI</t>
  </si>
  <si>
    <t>SABANA DE TORRES</t>
  </si>
  <si>
    <t>PANQUEBA</t>
  </si>
  <si>
    <t>PARATEBUENO</t>
  </si>
  <si>
    <t>PAUNA</t>
  </si>
  <si>
    <t>PASCA</t>
  </si>
  <si>
    <t>SAN BENITO</t>
  </si>
  <si>
    <t>PAYA</t>
  </si>
  <si>
    <t>PUERTO SALGAR</t>
  </si>
  <si>
    <t>SAN GIL</t>
  </si>
  <si>
    <t>PAZ DE RIO</t>
  </si>
  <si>
    <t>PULI</t>
  </si>
  <si>
    <t>SAN JOAQUIN</t>
  </si>
  <si>
    <t>PESCA</t>
  </si>
  <si>
    <t>QUEBRADANEGRA</t>
  </si>
  <si>
    <t>SAN JOSE DE MIRANDA</t>
  </si>
  <si>
    <t>PISBA</t>
  </si>
  <si>
    <t>QUETAME</t>
  </si>
  <si>
    <t>PUERTO BOYACA</t>
  </si>
  <si>
    <t>QUIPILE</t>
  </si>
  <si>
    <t>SAN VICENTE DE CHUCURI</t>
  </si>
  <si>
    <t>QUIPAMA</t>
  </si>
  <si>
    <t>APULO</t>
  </si>
  <si>
    <t>RAMIRIQUI</t>
  </si>
  <si>
    <t>SANTA HELENA DEL OPON</t>
  </si>
  <si>
    <t>RAQUIRA</t>
  </si>
  <si>
    <t>SAN ANTONIO DEL TEQUENDAMA</t>
  </si>
  <si>
    <t>SIMACOTA</t>
  </si>
  <si>
    <t>RONDON</t>
  </si>
  <si>
    <t>SOCORRO</t>
  </si>
  <si>
    <t>SABOYA</t>
  </si>
  <si>
    <t>SUAITA</t>
  </si>
  <si>
    <t>SACHICA</t>
  </si>
  <si>
    <t>SAMACA</t>
  </si>
  <si>
    <t>SAN JUAN DE RIO SECO</t>
  </si>
  <si>
    <t>SURATA</t>
  </si>
  <si>
    <t>SAN EDUARDO</t>
  </si>
  <si>
    <t>SASAIMA</t>
  </si>
  <si>
    <t>TONA</t>
  </si>
  <si>
    <t>SAN JOSE DE PARE</t>
  </si>
  <si>
    <t>SESQUILE</t>
  </si>
  <si>
    <t>VALLE DE SAN JOSE</t>
  </si>
  <si>
    <t>SAN LUIS DE GACENO</t>
  </si>
  <si>
    <t>SIBATE</t>
  </si>
  <si>
    <t>VELEZ</t>
  </si>
  <si>
    <t>SAN MATEO</t>
  </si>
  <si>
    <t>SILVANIA</t>
  </si>
  <si>
    <t>VETAS</t>
  </si>
  <si>
    <t>SAN MIGUEL DE SEMA</t>
  </si>
  <si>
    <t>SIMIJACA</t>
  </si>
  <si>
    <t>SAN PABLO DE BORBUR</t>
  </si>
  <si>
    <t>SOACHA</t>
  </si>
  <si>
    <t>ZAPATOCA</t>
  </si>
  <si>
    <t>SANTANA</t>
  </si>
  <si>
    <t>SOPO</t>
  </si>
  <si>
    <t>SUBACHOQUE</t>
  </si>
  <si>
    <t>SANTA ROSA DE VITERBO</t>
  </si>
  <si>
    <t>SUESCA</t>
  </si>
  <si>
    <t>SANTA SOFIA</t>
  </si>
  <si>
    <t>SUPATA</t>
  </si>
  <si>
    <t>SATIVANORTE</t>
  </si>
  <si>
    <t>SUSA</t>
  </si>
  <si>
    <t>SATIVASUR</t>
  </si>
  <si>
    <t>SUTATAUSA</t>
  </si>
  <si>
    <t>SIACHOQUE</t>
  </si>
  <si>
    <t>TABIO</t>
  </si>
  <si>
    <t>SOATA</t>
  </si>
  <si>
    <t>TAUSA</t>
  </si>
  <si>
    <t>SOCOTA</t>
  </si>
  <si>
    <t>TENA</t>
  </si>
  <si>
    <t>SOCHA</t>
  </si>
  <si>
    <t>TENJO</t>
  </si>
  <si>
    <t>SOGAMOSO</t>
  </si>
  <si>
    <t>TIBACUY</t>
  </si>
  <si>
    <t>SOMONDOCO</t>
  </si>
  <si>
    <t>TIBIRITA</t>
  </si>
  <si>
    <t>SORA</t>
  </si>
  <si>
    <t>TOCAIMA</t>
  </si>
  <si>
    <t>SOTAQUIRA</t>
  </si>
  <si>
    <t>TOCANCIPA</t>
  </si>
  <si>
    <t>SORACA</t>
  </si>
  <si>
    <t>TOPAIPI</t>
  </si>
  <si>
    <t>SUSACON</t>
  </si>
  <si>
    <t>UBALA</t>
  </si>
  <si>
    <t>SUTAMARCHAN</t>
  </si>
  <si>
    <t>UBAQUE</t>
  </si>
  <si>
    <t>SUTATENZA</t>
  </si>
  <si>
    <t>VILLA DE SAN DIEGO DE UBATE</t>
  </si>
  <si>
    <t>TASCO</t>
  </si>
  <si>
    <t>UNE</t>
  </si>
  <si>
    <t>TENZA</t>
  </si>
  <si>
    <t>UTICA</t>
  </si>
  <si>
    <t>TIBANA</t>
  </si>
  <si>
    <t>VERGARA</t>
  </si>
  <si>
    <t>TIBASOSA</t>
  </si>
  <si>
    <t>VIANI</t>
  </si>
  <si>
    <t>TINJACA</t>
  </si>
  <si>
    <t>VILLAGOMEZ</t>
  </si>
  <si>
    <t>TIPACOQUE</t>
  </si>
  <si>
    <t>VILLAPINZON</t>
  </si>
  <si>
    <t>TOCA</t>
  </si>
  <si>
    <t>VILLETA</t>
  </si>
  <si>
    <t>TOGsI</t>
  </si>
  <si>
    <t>VIOTA</t>
  </si>
  <si>
    <t>TOPAGA</t>
  </si>
  <si>
    <t>YACOPI</t>
  </si>
  <si>
    <t>TOTA</t>
  </si>
  <si>
    <t>ZIPACON</t>
  </si>
  <si>
    <t>TUNUNGUA</t>
  </si>
  <si>
    <t>ZIPAQUIRA</t>
  </si>
  <si>
    <t>TURMEQUE</t>
  </si>
  <si>
    <t>TUTA</t>
  </si>
  <si>
    <t>TUTAZA</t>
  </si>
  <si>
    <t>UMBITA</t>
  </si>
  <si>
    <t>VENTAQUEMADA</t>
  </si>
  <si>
    <t>VIRACACHA</t>
  </si>
  <si>
    <t>ZETAQUIRA</t>
  </si>
  <si>
    <t>LA_GUAJIRA</t>
  </si>
  <si>
    <t>VALLE_DEL_CAUCA</t>
  </si>
  <si>
    <t>SAN_ANDRES</t>
  </si>
  <si>
    <t>NORTE_SANTANDER</t>
  </si>
  <si>
    <t>Si el destino es internacional digite el nombre de la ciudad o referencia del lugar</t>
  </si>
  <si>
    <t>Ciudad/Municipio Colombiano</t>
  </si>
  <si>
    <t>Pais/Departamento</t>
  </si>
  <si>
    <t>dd/mm/aaaa</t>
  </si>
  <si>
    <t>Firma del Beneficiario</t>
  </si>
  <si>
    <t>APROBADO:</t>
  </si>
  <si>
    <t>NO REQUIERE APROBACIÓN</t>
  </si>
  <si>
    <t>Datos para compra de tiquete por la UTP</t>
  </si>
  <si>
    <t>En uso de sus facultades legales y estatutarias, en especial las conferidas por el artículo 5 de la Resolución de Rectoría N°1334  del 20 de abril de 2016, "Por medio de la cual se reglamenta la comisión de servicios y el reconocimiento de apoyos económicos en la Universidad Tecnológica de Pereira", resuelve</t>
  </si>
  <si>
    <t>En uso de sus facultades legales y estatutarias, en especial las conferidas por el Estatuto General y Resolución de Rectoría N°1334  del 20 de abril de 2016, "Por medio de la cual se reglamenta la comisión de servicios y el reconocimiento de apoyos económicos en la Universidad Tecnológica de Pereira", resuelve</t>
  </si>
  <si>
    <t>En uso de sus facultades legales y estatutarias, en especial las conferidas por la Resolución de Rectoría N°1334  del 20 de abril de 2016, "Por medio de la cual se reglamenta la comisión de servicios y el reconocimiento de apoyos económicos en la Universidad Tecnológica de Pereira"</t>
  </si>
  <si>
    <t>Resuelve,</t>
  </si>
  <si>
    <r>
      <t xml:space="preserve">Requiere liquidación de apoyo económico
</t>
    </r>
    <r>
      <rPr>
        <b/>
        <sz val="8"/>
        <rFont val="Calibri"/>
        <family val="2"/>
        <scheme val="minor"/>
      </rPr>
      <t>(Seleccione SI o NO en la celda siguiente):</t>
    </r>
  </si>
  <si>
    <t>Valor apoyo económico día</t>
  </si>
  <si>
    <t xml:space="preserve"> Valor otorgado apoyo económico</t>
  </si>
  <si>
    <t>Valor apoyo económico total Máximo permitido
(Incluyendo días de desplazamiento NACIONAL)</t>
  </si>
  <si>
    <t>Valor apoyo económico total Máximo permitido 
(Sin desplazamiento)</t>
  </si>
  <si>
    <t>VISITANTES - DOCENTES_PS - DOCENTES_RESOLUCIÓN</t>
  </si>
  <si>
    <t>CONTRATISTAS - CATEDRÁTICOS</t>
  </si>
  <si>
    <t>APOYO RECTORÍA</t>
  </si>
  <si>
    <t>APOYO ORDENADORES DE GASTO</t>
  </si>
  <si>
    <t>Distancia en Km
(Requerida para el calculo de Transporte Terrestre)</t>
  </si>
  <si>
    <t>2 El beneficiario se compromete a informar a comisión de servicios de la Vicerrectoría Administrativa, si ha recibido apoyos adicionales a los otorgados en el presente documento para atender el mismo evento, esto con el fin de que se realice la revisión de los valores máximos a otorgar según Resolución de Rectoría N°1334  del 20 de abril de 2016, "Por medio de la cual se reglamenta la comisión de servicios y el reconocimiento de apoyos económicos en la Universidad Tecnológica de Pereira" y Resolución de Rectoría N°1518  del16 de mayo de 2016 "Por medio de la cual se fijan las escalas de viaticos, apoyos económicos, movilidad y transporte de la Universidad Tecnológica de Pereira". so pena de las actuaciones administrativas que la Universidad pueda emprender.</t>
  </si>
  <si>
    <t>Con la firma el beneficiario se compromente a cumplir con las obligaciones citadas en el presente documento.</t>
  </si>
  <si>
    <t>DD/MM/AAAA</t>
  </si>
  <si>
    <t>AUTORIZADA POR:</t>
  </si>
  <si>
    <t>Con la firma el BENEFICIARIO se compromente a cumplir con las obligaciones citadas en el presente documento.</t>
  </si>
  <si>
    <t>El Solicitante deberá cumplir con lo establecido en  la Resolución de Rectoría N°1334  del 20 de abril de 2016, so pena de las actuaciones administrativas que la Universidad pueda emprender.</t>
  </si>
  <si>
    <t>Valor en pesos
(día internacional)</t>
  </si>
  <si>
    <t>mm/dd/aaaa</t>
  </si>
  <si>
    <t>Otros aeropuertos fuera del perímetro urbano</t>
  </si>
  <si>
    <t>ORIGEN - DESTINO-ORIGEN</t>
  </si>
  <si>
    <r>
      <t xml:space="preserve">Que en  </t>
    </r>
    <r>
      <rPr>
        <sz val="10"/>
        <rFont val="Calibri"/>
        <family val="2"/>
        <scheme val="minor"/>
      </rPr>
      <t/>
    </r>
  </si>
  <si>
    <t>(Registre objeto)</t>
  </si>
  <si>
    <t>atender actividades de interés institucional.</t>
  </si>
  <si>
    <t>se establece como obligación el reconocimiento de gastos de apoyo económico requeridos para</t>
  </si>
  <si>
    <t>CALCULO DE VALORES MAXIMOS A OTORGAR</t>
  </si>
  <si>
    <t>dd/mm/aa</t>
  </si>
  <si>
    <t>como ordenador(a) de gasto del</t>
  </si>
  <si>
    <t>MEDELLIN (Olaya Herrera)</t>
  </si>
  <si>
    <t>Justificación en caso de Movilidad zonas rurales</t>
  </si>
  <si>
    <t>El solicitante de comisión se compromete a:
1. Cumplir con lo establecido en el capitulo V "De la legalización" de la Resolución de Rectoría N°1334  del 20 de abril de 2016, "Por medio de la cual se reglamenta la comisión de servicios y el reconocimiento de apoyos económicos en la Universidad Tecnológica de Pereira" so pena de las actuaciones administrativas que la Universidad pueda emprender.
2.  Realizar el proceso de  legalización de los recursos recibidos en relación con la presente Comisión dentro de los cinco (5) días hábiles siguientes a la finalización de la misma.
3.Presentar informe a los diez (10) días hábiles de culminada la comisión a su Jefe inmediato, en los términos estipulados en el artículo 39 de la  Resolución de Rectoría N°1334  del 20 de abril de 2016.
4. Revisar la información contenida en el presente documento, con el fin de que esta corresponde a lo requerido para la comisión solicitada y que este acorde a las normas vigentes en la Universidad</t>
  </si>
  <si>
    <t>Identificación</t>
  </si>
  <si>
    <t>para atender actividades de interés institucional.</t>
  </si>
  <si>
    <t xml:space="preserve">se establece como obligación el reconocimiento de gastos de apoyo económico requeridos </t>
  </si>
  <si>
    <t>Código</t>
  </si>
  <si>
    <t>Versión</t>
  </si>
  <si>
    <t>Fecha</t>
  </si>
  <si>
    <t>Página</t>
  </si>
  <si>
    <t>132-F51</t>
  </si>
  <si>
    <t>2016-07-01</t>
  </si>
  <si>
    <t>132-F62</t>
  </si>
  <si>
    <t>132-F61</t>
  </si>
  <si>
    <t>GESTIÓN DEL TALENTO HUMANO
OTORGAMIENTO DE COMISIÓN DE SERVICIOS
 NACIONAL o INTERNACIONAL</t>
  </si>
  <si>
    <t>GESTIÓN DEL TALENTO HUMANO
OTORGAMIENTO DE APOYOS ECONOMICOS
 NACIONAL</t>
  </si>
  <si>
    <t>Nombre del Beneficiario del apoyo</t>
  </si>
  <si>
    <t>Firma del Beneficiario del apoyo</t>
  </si>
  <si>
    <t>Moneda Apoyo</t>
  </si>
  <si>
    <t>Valor apoyo día</t>
  </si>
  <si>
    <r>
      <t xml:space="preserve">Requiere liquidación de Apoyo Económico </t>
    </r>
    <r>
      <rPr>
        <b/>
        <sz val="8"/>
        <rFont val="Calibri"/>
        <family val="2"/>
        <scheme val="minor"/>
      </rPr>
      <t>(Seleccione SI o NO en la celda siguiente)</t>
    </r>
    <r>
      <rPr>
        <b/>
        <sz val="11"/>
        <rFont val="Calibri"/>
        <family val="2"/>
        <scheme val="minor"/>
      </rPr>
      <t>:</t>
    </r>
  </si>
  <si>
    <t>Apoyo Valor otorgado</t>
  </si>
  <si>
    <t xml:space="preserve">&lt;==   TOTAL APOYO A PAGAR </t>
  </si>
  <si>
    <t>Apoyo Económico</t>
  </si>
  <si>
    <t>Fecha Solicitud</t>
  </si>
  <si>
    <t>Nombre Beneficiario</t>
  </si>
  <si>
    <t>EL DECANO DE FACULTAD DE TECNOLOGÍA</t>
  </si>
  <si>
    <t>GESTIÓN DEL TALENTO HUMANO
OTORGAMIENTO DE APOYOS ECONOMICOS</t>
  </si>
  <si>
    <t>Días de liquidación</t>
  </si>
  <si>
    <t xml:space="preserve">Días de liquidación </t>
  </si>
  <si>
    <t>Miembro Consejo Superior -No Servidor público o Transitorio-</t>
  </si>
  <si>
    <t>NACIONAL:   Máximo Art. 27.  Miembros Consejo Superior (No servidores públicos - No transitorios)</t>
  </si>
  <si>
    <t>INTERNACIONAL: Máximo Art. 27.  Miembros Consejo Superior (No servidores públicos - No transitorios)</t>
  </si>
  <si>
    <t>MIEMBROS DEL CONSEJO SUPERIOR (No servidores públicos - No transitorios)</t>
  </si>
  <si>
    <t>Máximo Art. 7  CON RESTRICCIÓN - Invitados,  DOCENTES PS, DOCENTE_RESOLUCION</t>
  </si>
  <si>
    <t>Nombre del Programa Académico/Dependencia</t>
  </si>
  <si>
    <t>Entidad Destino/Evento</t>
  </si>
  <si>
    <t>Entidad Destino/Evento:</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</si>
</sst>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 #,##0_);[Red]\(&quot;$&quot;\ #,##0\)"/>
    <numFmt numFmtId="8" formatCode="&quot;$&quot;\ #,##0.00_);[Red]\(&quot;$&quot;\ #,##0.00\)"/>
    <numFmt numFmtId="44" formatCode="_(&quot;$&quot;\ * #,##0.00_);_(&quot;$&quot;\ * \(#,##0.00\);_(&quot;$&quot;\ * &quot;-&quot;??_);_(@_)"/>
    <numFmt numFmtId="43" formatCode="_(* #,##0.00_);_(* \(#,##0.00\);_(* &quot;-&quot;??_);_(@_)"/>
    <numFmt numFmtId="164" formatCode="[$-240A]d&quot; de &quot;mmmm&quot; de &quot;yyyy;@"/>
    <numFmt numFmtId="165" formatCode="[$USD]\ #,##0.00"/>
    <numFmt numFmtId="166" formatCode="_(&quot;$&quot;\ * #,##0_);_(&quot;$&quot;\ * \(#,##0\);_(&quot;$&quot;\ * &quot;-&quot;??_);_(@_)"/>
  </numFmts>
  <fonts count="61" x14ac:knownFonts="1">
    <font>
      <sz val="11"/>
      <color theme="1"/>
      <name val="Calibri"/>
      <family val="2"/>
      <scheme val="minor"/>
    </font>
    <font>
      <b/>
      <sz val="11"/>
      <color theme="1"/>
      <name val="Calibri"/>
      <family val="2"/>
      <scheme val="minor"/>
    </font>
    <font>
      <b/>
      <sz val="11"/>
      <name val="Calibri"/>
      <family val="2"/>
      <scheme val="minor"/>
    </font>
    <font>
      <sz val="8"/>
      <name val="Calibri"/>
      <family val="2"/>
      <scheme val="minor"/>
    </font>
    <font>
      <b/>
      <sz val="14"/>
      <name val="Calibri"/>
      <family val="2"/>
      <scheme val="minor"/>
    </font>
    <font>
      <sz val="11"/>
      <name val="Calibri"/>
      <family val="2"/>
      <scheme val="minor"/>
    </font>
    <font>
      <b/>
      <sz val="10"/>
      <name val="Calibri"/>
      <family val="2"/>
      <scheme val="minor"/>
    </font>
    <font>
      <b/>
      <sz val="11"/>
      <color indexed="8"/>
      <name val="Calibri"/>
      <family val="2"/>
      <scheme val="minor"/>
    </font>
    <font>
      <sz val="11"/>
      <color indexed="8"/>
      <name val="Calibri"/>
      <family val="2"/>
      <scheme val="minor"/>
    </font>
    <font>
      <b/>
      <sz val="9"/>
      <name val="Calibri"/>
      <family val="2"/>
      <scheme val="minor"/>
    </font>
    <font>
      <sz val="9"/>
      <name val="Calibri"/>
      <family val="2"/>
      <scheme val="minor"/>
    </font>
    <font>
      <sz val="10"/>
      <color theme="1"/>
      <name val="Calibri"/>
      <family val="2"/>
      <scheme val="minor"/>
    </font>
    <font>
      <sz val="7"/>
      <name val="Calibri"/>
      <family val="2"/>
      <scheme val="minor"/>
    </font>
    <font>
      <b/>
      <sz val="9"/>
      <color indexed="81"/>
      <name val="Tahoma"/>
      <family val="2"/>
    </font>
    <font>
      <sz val="9"/>
      <color indexed="81"/>
      <name val="Tahoma"/>
      <family val="2"/>
    </font>
    <font>
      <sz val="11"/>
      <color theme="1"/>
      <name val="Calibri"/>
      <family val="2"/>
      <scheme val="minor"/>
    </font>
    <font>
      <b/>
      <sz val="10"/>
      <color indexed="8"/>
      <name val="Calibri"/>
      <family val="2"/>
      <scheme val="minor"/>
    </font>
    <font>
      <sz val="9"/>
      <color theme="1"/>
      <name val="Calibri"/>
      <family val="2"/>
      <scheme val="minor"/>
    </font>
    <font>
      <sz val="8"/>
      <color theme="1"/>
      <name val="Calibri"/>
      <family val="2"/>
      <scheme val="minor"/>
    </font>
    <font>
      <b/>
      <sz val="10"/>
      <color theme="1"/>
      <name val="Calibri"/>
      <family val="2"/>
      <scheme val="minor"/>
    </font>
    <font>
      <b/>
      <sz val="12"/>
      <color theme="1"/>
      <name val="Calibri"/>
      <family val="2"/>
    </font>
    <font>
      <b/>
      <sz val="12"/>
      <color rgb="FF365F91"/>
      <name val="Calibri"/>
      <family val="2"/>
    </font>
    <font>
      <sz val="12"/>
      <color rgb="FF365F91"/>
      <name val="Calibri"/>
      <family val="2"/>
    </font>
    <font>
      <sz val="12"/>
      <name val="Calibri"/>
      <family val="2"/>
    </font>
    <font>
      <b/>
      <sz val="9"/>
      <color theme="1"/>
      <name val="Calibri"/>
      <family val="2"/>
      <scheme val="minor"/>
    </font>
    <font>
      <b/>
      <sz val="8"/>
      <name val="Calibri"/>
      <family val="2"/>
      <scheme val="minor"/>
    </font>
    <font>
      <b/>
      <sz val="9"/>
      <color indexed="8"/>
      <name val="Calibri"/>
      <family val="2"/>
      <scheme val="minor"/>
    </font>
    <font>
      <b/>
      <sz val="12"/>
      <color rgb="FF000000"/>
      <name val="Calibri"/>
      <family val="2"/>
    </font>
    <font>
      <sz val="12"/>
      <color rgb="FF000000"/>
      <name val="Calibri"/>
      <family val="2"/>
    </font>
    <font>
      <u/>
      <sz val="11"/>
      <color theme="10"/>
      <name val="Calibri"/>
      <family val="2"/>
      <scheme val="minor"/>
    </font>
    <font>
      <sz val="11"/>
      <color rgb="FF000000"/>
      <name val="Calibri"/>
      <family val="2"/>
      <scheme val="minor"/>
    </font>
    <font>
      <sz val="9"/>
      <color rgb="FF333333"/>
      <name val="Calibri"/>
      <family val="2"/>
      <scheme val="minor"/>
    </font>
    <font>
      <sz val="8"/>
      <color rgb="FFFF0000"/>
      <name val="Calibri"/>
      <family val="2"/>
      <scheme val="minor"/>
    </font>
    <font>
      <b/>
      <sz val="16"/>
      <name val="Calibri"/>
      <family val="2"/>
      <scheme val="minor"/>
    </font>
    <font>
      <b/>
      <sz val="20"/>
      <name val="Calibri"/>
      <family val="2"/>
      <scheme val="minor"/>
    </font>
    <font>
      <sz val="16"/>
      <color theme="1"/>
      <name val="Calibri"/>
      <family val="2"/>
      <scheme val="minor"/>
    </font>
    <font>
      <b/>
      <sz val="12"/>
      <color theme="1"/>
      <name val="Calibri"/>
      <family val="2"/>
      <scheme val="minor"/>
    </font>
    <font>
      <b/>
      <sz val="14"/>
      <color theme="1"/>
      <name val="Calibri"/>
      <family val="2"/>
      <scheme val="minor"/>
    </font>
    <font>
      <b/>
      <sz val="8"/>
      <color theme="1"/>
      <name val="Calibri"/>
      <family val="2"/>
      <scheme val="minor"/>
    </font>
    <font>
      <sz val="12"/>
      <color rgb="FF351C75"/>
      <name val="Arial"/>
      <family val="2"/>
    </font>
    <font>
      <b/>
      <sz val="12"/>
      <color rgb="FFFF0000"/>
      <name val="Calibri"/>
      <family val="2"/>
      <scheme val="minor"/>
    </font>
    <font>
      <b/>
      <sz val="12"/>
      <name val="Calibri"/>
      <family val="2"/>
      <scheme val="minor"/>
    </font>
    <font>
      <b/>
      <sz val="8"/>
      <color indexed="81"/>
      <name val="Tahoma"/>
      <family val="2"/>
    </font>
    <font>
      <sz val="8"/>
      <color indexed="81"/>
      <name val="Tahoma"/>
      <family val="2"/>
    </font>
    <font>
      <sz val="8"/>
      <color indexed="8"/>
      <name val="Calibri"/>
      <family val="2"/>
      <scheme val="minor"/>
    </font>
    <font>
      <sz val="11"/>
      <color rgb="FFFF0000"/>
      <name val="Calibri"/>
      <family val="2"/>
      <scheme val="minor"/>
    </font>
    <font>
      <b/>
      <sz val="8"/>
      <color indexed="8"/>
      <name val="Calibri"/>
      <family val="2"/>
      <scheme val="minor"/>
    </font>
    <font>
      <b/>
      <sz val="11"/>
      <color rgb="FFFF0000"/>
      <name val="Calibri"/>
      <family val="2"/>
      <scheme val="minor"/>
    </font>
    <font>
      <b/>
      <sz val="11"/>
      <color theme="1"/>
      <name val="Arial"/>
      <family val="2"/>
    </font>
    <font>
      <sz val="11"/>
      <color theme="1"/>
      <name val="Arial"/>
      <family val="2"/>
    </font>
    <font>
      <sz val="12"/>
      <color rgb="FF000000"/>
      <name val="Arial"/>
      <family val="2"/>
    </font>
    <font>
      <b/>
      <sz val="11"/>
      <color rgb="FF000000"/>
      <name val="Arial"/>
      <family val="2"/>
    </font>
    <font>
      <sz val="11"/>
      <color rgb="FF000000"/>
      <name val="Arial"/>
      <family val="2"/>
    </font>
    <font>
      <b/>
      <u/>
      <sz val="8"/>
      <name val="Calibri"/>
      <family val="2"/>
      <scheme val="minor"/>
    </font>
    <font>
      <b/>
      <sz val="8"/>
      <color rgb="FFFF0000"/>
      <name val="Calibri"/>
      <family val="2"/>
      <scheme val="minor"/>
    </font>
    <font>
      <sz val="10"/>
      <name val="Calibri"/>
      <family val="2"/>
      <scheme val="minor"/>
    </font>
    <font>
      <sz val="9"/>
      <color rgb="FFFF0000"/>
      <name val="Calibri"/>
      <family val="2"/>
      <scheme val="minor"/>
    </font>
    <font>
      <b/>
      <sz val="16"/>
      <color theme="1"/>
      <name val="Calibri"/>
      <family val="2"/>
      <scheme val="minor"/>
    </font>
    <font>
      <b/>
      <sz val="10"/>
      <name val="Arial"/>
      <family val="2"/>
    </font>
    <font>
      <sz val="10"/>
      <color rgb="FFFF0000"/>
      <name val="Calibri"/>
      <family val="2"/>
      <scheme val="minor"/>
    </font>
    <font>
      <b/>
      <sz val="11"/>
      <color theme="8" tint="0.39997558519241921"/>
      <name val="Calibri"/>
      <family val="2"/>
      <scheme val="minor"/>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DBE5F1"/>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rgb="FFFFFFFF"/>
        <bgColor indexed="64"/>
      </patternFill>
    </fill>
    <fill>
      <patternFill patternType="solid">
        <fgColor theme="8" tint="0.79998168889431442"/>
        <bgColor indexed="64"/>
      </patternFill>
    </fill>
    <fill>
      <patternFill patternType="solid">
        <fgColor indexed="9"/>
        <bgColor indexed="64"/>
      </patternFill>
    </fill>
    <fill>
      <patternFill patternType="solid">
        <fgColor rgb="FFFDC7CC"/>
        <bgColor indexed="64"/>
      </patternFill>
    </fill>
  </fills>
  <borders count="6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rgb="FF4F81BD"/>
      </top>
      <bottom/>
      <diagonal/>
    </border>
    <border>
      <left/>
      <right/>
      <top/>
      <bottom style="medium">
        <color rgb="FF4F81BD"/>
      </bottom>
      <diagonal/>
    </border>
    <border>
      <left/>
      <right/>
      <top style="medium">
        <color rgb="FF95B3D7"/>
      </top>
      <bottom style="medium">
        <color rgb="FF95B3D7"/>
      </bottom>
      <diagonal/>
    </border>
    <border>
      <left/>
      <right/>
      <top/>
      <bottom style="medium">
        <color rgb="FF95B3D7"/>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s>
  <cellStyleXfs count="5">
    <xf numFmtId="0" fontId="0" fillId="0" borderId="0"/>
    <xf numFmtId="44" fontId="15" fillId="0" borderId="0" applyFont="0" applyFill="0" applyBorder="0" applyAlignment="0" applyProtection="0"/>
    <xf numFmtId="9" fontId="15" fillId="0" borderId="0" applyFont="0" applyFill="0" applyBorder="0" applyAlignment="0" applyProtection="0"/>
    <xf numFmtId="0" fontId="29" fillId="0" borderId="0" applyNumberFormat="0" applyFill="0" applyBorder="0" applyAlignment="0" applyProtection="0"/>
    <xf numFmtId="44" fontId="15" fillId="0" borderId="0" applyFont="0" applyFill="0" applyBorder="0" applyAlignment="0" applyProtection="0"/>
  </cellStyleXfs>
  <cellXfs count="918">
    <xf numFmtId="0" fontId="0" fillId="0" borderId="0" xfId="0"/>
    <xf numFmtId="0" fontId="4" fillId="2" borderId="0" xfId="0" applyFont="1" applyFill="1" applyBorder="1" applyAlignment="1">
      <alignment horizontal="center"/>
    </xf>
    <xf numFmtId="0" fontId="0" fillId="2" borderId="0" xfId="0" applyFont="1" applyFill="1" applyBorder="1"/>
    <xf numFmtId="0" fontId="2" fillId="2" borderId="0" xfId="0" applyFont="1" applyFill="1" applyBorder="1" applyAlignment="1"/>
    <xf numFmtId="0" fontId="5" fillId="2" borderId="0" xfId="0" applyFont="1" applyFill="1" applyBorder="1" applyAlignment="1">
      <alignment horizontal="center"/>
    </xf>
    <xf numFmtId="0" fontId="2" fillId="2" borderId="0" xfId="0" applyFont="1" applyFill="1" applyBorder="1" applyAlignment="1">
      <alignment horizontal="center"/>
    </xf>
    <xf numFmtId="0" fontId="2" fillId="2" borderId="0" xfId="0" applyFont="1" applyFill="1" applyBorder="1" applyAlignment="1">
      <alignment horizontal="left"/>
    </xf>
    <xf numFmtId="3" fontId="5" fillId="2" borderId="0" xfId="0" applyNumberFormat="1" applyFont="1" applyFill="1" applyBorder="1" applyAlignment="1">
      <alignment horizontal="center"/>
    </xf>
    <xf numFmtId="49" fontId="5" fillId="2" borderId="0" xfId="0" applyNumberFormat="1" applyFont="1" applyFill="1" applyBorder="1" applyAlignment="1">
      <alignment horizontal="left"/>
    </xf>
    <xf numFmtId="0" fontId="0" fillId="0" borderId="0" xfId="0" applyFont="1" applyFill="1" applyBorder="1"/>
    <xf numFmtId="0" fontId="2" fillId="2" borderId="0" xfId="0" applyFont="1" applyFill="1" applyBorder="1" applyAlignment="1">
      <alignment vertical="center" wrapText="1"/>
    </xf>
    <xf numFmtId="0" fontId="2" fillId="2" borderId="0" xfId="0" applyFont="1" applyFill="1" applyBorder="1" applyAlignment="1">
      <alignment horizontal="left" vertical="center"/>
    </xf>
    <xf numFmtId="0" fontId="0" fillId="0" borderId="0" xfId="0" applyFont="1" applyBorder="1"/>
    <xf numFmtId="0" fontId="1" fillId="2" borderId="0" xfId="0" applyFont="1" applyFill="1" applyBorder="1" applyAlignment="1">
      <alignment horizontal="center" vertical="center" wrapText="1"/>
    </xf>
    <xf numFmtId="0" fontId="0" fillId="0" borderId="0" xfId="0" applyFont="1" applyFill="1" applyBorder="1" applyAlignment="1">
      <alignment vertical="center"/>
    </xf>
    <xf numFmtId="0" fontId="0" fillId="2" borderId="0" xfId="0" applyFont="1" applyFill="1" applyBorder="1" applyAlignment="1">
      <alignment vertical="center"/>
    </xf>
    <xf numFmtId="0" fontId="2" fillId="2" borderId="7" xfId="0" applyFont="1" applyFill="1" applyBorder="1" applyAlignment="1">
      <alignment horizontal="left" vertical="center" wrapText="1"/>
    </xf>
    <xf numFmtId="0" fontId="7" fillId="2" borderId="11" xfId="0" applyFont="1" applyFill="1" applyBorder="1" applyAlignment="1">
      <alignment vertical="center"/>
    </xf>
    <xf numFmtId="0" fontId="1" fillId="0" borderId="0" xfId="0" applyFont="1" applyFill="1" applyBorder="1" applyAlignment="1">
      <alignment horizontal="center" vertical="center"/>
    </xf>
    <xf numFmtId="0" fontId="0" fillId="0" borderId="0" xfId="0" applyFont="1" applyFill="1"/>
    <xf numFmtId="0" fontId="0" fillId="0" borderId="0" xfId="0" applyFont="1" applyBorder="1" applyAlignment="1">
      <alignment horizontal="left"/>
    </xf>
    <xf numFmtId="0" fontId="1" fillId="0" borderId="0" xfId="0" applyFont="1" applyBorder="1" applyAlignment="1"/>
    <xf numFmtId="0" fontId="1" fillId="0" borderId="0" xfId="0" applyFont="1" applyAlignment="1">
      <alignment horizontal="left" vertical="center" indent="1"/>
    </xf>
    <xf numFmtId="0" fontId="1" fillId="2" borderId="0" xfId="0" applyFont="1" applyFill="1" applyBorder="1" applyAlignment="1">
      <alignment horizontal="left" vertical="center" wrapText="1"/>
    </xf>
    <xf numFmtId="0" fontId="0" fillId="2" borderId="0" xfId="0" applyFont="1" applyFill="1" applyBorder="1" applyAlignment="1">
      <alignment horizontal="center" vertical="center" wrapText="1"/>
    </xf>
    <xf numFmtId="0" fontId="16" fillId="2" borderId="0" xfId="0" applyFont="1" applyFill="1" applyBorder="1" applyAlignment="1">
      <alignment horizontal="center" vertical="center"/>
    </xf>
    <xf numFmtId="0" fontId="9" fillId="2" borderId="0" xfId="0" applyFont="1" applyFill="1" applyBorder="1" applyAlignment="1">
      <alignment horizontal="left" vertical="center"/>
    </xf>
    <xf numFmtId="0" fontId="5" fillId="0" borderId="0"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2" borderId="11" xfId="0" applyFont="1" applyFill="1" applyBorder="1" applyAlignment="1">
      <alignment horizontal="justify" vertical="center" wrapText="1"/>
    </xf>
    <xf numFmtId="0" fontId="5" fillId="2" borderId="2" xfId="0" applyFont="1" applyFill="1" applyBorder="1" applyAlignment="1">
      <alignment horizontal="justify" vertical="center" wrapText="1"/>
    </xf>
    <xf numFmtId="0" fontId="1" fillId="0" borderId="4" xfId="0" applyFont="1" applyBorder="1" applyAlignment="1">
      <alignment horizontal="center"/>
    </xf>
    <xf numFmtId="0" fontId="21" fillId="0" borderId="16" xfId="0" applyFont="1" applyBorder="1" applyAlignment="1">
      <alignment horizontal="center" vertical="center" wrapText="1"/>
    </xf>
    <xf numFmtId="0" fontId="21" fillId="0" borderId="17" xfId="0" applyFont="1" applyBorder="1" applyAlignment="1">
      <alignment horizontal="center" vertical="center" wrapText="1"/>
    </xf>
    <xf numFmtId="0" fontId="21" fillId="6" borderId="0" xfId="0" applyFont="1" applyFill="1" applyAlignment="1">
      <alignment horizontal="center" vertical="center" wrapText="1"/>
    </xf>
    <xf numFmtId="6" fontId="22" fillId="0" borderId="0" xfId="0" applyNumberFormat="1" applyFont="1" applyAlignment="1">
      <alignment horizontal="right" vertical="center" wrapText="1"/>
    </xf>
    <xf numFmtId="6" fontId="22" fillId="6" borderId="0" xfId="0" applyNumberFormat="1" applyFont="1" applyFill="1" applyAlignment="1">
      <alignment horizontal="right" vertical="center" wrapText="1"/>
    </xf>
    <xf numFmtId="6" fontId="22" fillId="0" borderId="17" xfId="0" applyNumberFormat="1" applyFont="1" applyBorder="1" applyAlignment="1">
      <alignment horizontal="right" vertical="center" wrapText="1"/>
    </xf>
    <xf numFmtId="44" fontId="0" fillId="0" borderId="0" xfId="1" applyFont="1"/>
    <xf numFmtId="0" fontId="23" fillId="0" borderId="0" xfId="0" applyFont="1" applyAlignment="1">
      <alignment horizontal="center" vertical="center" wrapText="1"/>
    </xf>
    <xf numFmtId="0" fontId="22" fillId="0" borderId="0" xfId="0" applyFont="1" applyAlignment="1">
      <alignment horizontal="center" vertical="center" wrapText="1"/>
    </xf>
    <xf numFmtId="0" fontId="23" fillId="6" borderId="0" xfId="0" applyFont="1" applyFill="1" applyAlignment="1">
      <alignment horizontal="center" vertical="center" wrapText="1"/>
    </xf>
    <xf numFmtId="0" fontId="22" fillId="6" borderId="0" xfId="0" applyFont="1" applyFill="1" applyAlignment="1">
      <alignment horizontal="center" vertical="center" wrapText="1"/>
    </xf>
    <xf numFmtId="0" fontId="23" fillId="0" borderId="17" xfId="0" applyFont="1" applyBorder="1" applyAlignment="1">
      <alignment horizontal="center" vertical="center" wrapText="1"/>
    </xf>
    <xf numFmtId="0" fontId="22" fillId="0" borderId="17" xfId="0" applyFont="1" applyBorder="1" applyAlignment="1">
      <alignment horizontal="center" vertical="center" wrapText="1"/>
    </xf>
    <xf numFmtId="0" fontId="0" fillId="0" borderId="2" xfId="0" applyFont="1" applyFill="1" applyBorder="1" applyAlignment="1">
      <alignment horizontal="center" vertical="center" wrapText="1"/>
    </xf>
    <xf numFmtId="0" fontId="19" fillId="0" borderId="11" xfId="0" applyFont="1" applyFill="1" applyBorder="1" applyAlignment="1">
      <alignment vertical="center" wrapText="1"/>
    </xf>
    <xf numFmtId="0" fontId="0" fillId="0" borderId="0" xfId="0" applyFont="1" applyFill="1" applyBorder="1" applyAlignment="1">
      <alignment vertical="center" wrapText="1"/>
    </xf>
    <xf numFmtId="0" fontId="2" fillId="2" borderId="7" xfId="0" applyFont="1" applyFill="1" applyBorder="1" applyAlignment="1">
      <alignment horizontal="left" vertical="center"/>
    </xf>
    <xf numFmtId="0" fontId="17" fillId="0" borderId="0" xfId="0" applyFont="1" applyFill="1" applyBorder="1" applyAlignment="1">
      <alignment horizontal="left" vertical="center" wrapText="1"/>
    </xf>
    <xf numFmtId="0" fontId="27" fillId="0" borderId="18" xfId="0" applyFont="1" applyBorder="1" applyAlignment="1">
      <alignment horizontal="center" vertical="center" wrapText="1"/>
    </xf>
    <xf numFmtId="0" fontId="28" fillId="6" borderId="19" xfId="0" applyFont="1" applyFill="1" applyBorder="1" applyAlignment="1">
      <alignment horizontal="center" vertical="center" wrapText="1"/>
    </xf>
    <xf numFmtId="0" fontId="28" fillId="0" borderId="19" xfId="0" applyFont="1" applyBorder="1" applyAlignment="1">
      <alignment horizontal="center" vertical="center" wrapText="1"/>
    </xf>
    <xf numFmtId="0" fontId="17" fillId="0" borderId="0" xfId="0" applyFont="1" applyFill="1"/>
    <xf numFmtId="0" fontId="18" fillId="0" borderId="0" xfId="0" applyFont="1"/>
    <xf numFmtId="0" fontId="17" fillId="0" borderId="0" xfId="0" applyFont="1"/>
    <xf numFmtId="0" fontId="31" fillId="0" borderId="0" xfId="0" applyFont="1" applyAlignment="1">
      <alignment horizontal="left" vertical="center"/>
    </xf>
    <xf numFmtId="0" fontId="31" fillId="0" borderId="0" xfId="0" applyFont="1" applyAlignment="1">
      <alignment vertical="top"/>
    </xf>
    <xf numFmtId="0" fontId="0" fillId="0" borderId="0" xfId="0" applyFont="1"/>
    <xf numFmtId="0" fontId="17" fillId="0" borderId="0" xfId="0" applyFont="1" applyAlignment="1">
      <alignment vertical="center"/>
    </xf>
    <xf numFmtId="2" fontId="0" fillId="0" borderId="0" xfId="0" applyNumberFormat="1" applyFont="1"/>
    <xf numFmtId="0" fontId="39" fillId="0" borderId="0" xfId="0" applyFont="1" applyAlignment="1">
      <alignment vertical="center"/>
    </xf>
    <xf numFmtId="0" fontId="9" fillId="0" borderId="0" xfId="0" applyFont="1" applyFill="1" applyBorder="1" applyAlignment="1">
      <alignment wrapText="1"/>
    </xf>
    <xf numFmtId="0" fontId="5" fillId="0" borderId="0" xfId="0" applyFont="1" applyFill="1" applyBorder="1" applyAlignment="1">
      <alignment horizontal="justify" vertical="center" wrapText="1"/>
    </xf>
    <xf numFmtId="1" fontId="2" fillId="0" borderId="0" xfId="0" applyNumberFormat="1" applyFont="1" applyFill="1" applyBorder="1" applyAlignment="1" applyProtection="1">
      <alignment horizontal="center" vertical="center"/>
    </xf>
    <xf numFmtId="1" fontId="5" fillId="0" borderId="0" xfId="0" applyNumberFormat="1" applyFont="1" applyFill="1" applyBorder="1" applyAlignment="1" applyProtection="1">
      <alignment horizontal="center" vertical="center"/>
    </xf>
    <xf numFmtId="0" fontId="2" fillId="0" borderId="0" xfId="0" applyFont="1" applyFill="1" applyBorder="1" applyAlignment="1">
      <alignment horizontal="left" vertical="center" wrapText="1"/>
    </xf>
    <xf numFmtId="0" fontId="19" fillId="0" borderId="0" xfId="0" applyFont="1" applyFill="1" applyBorder="1" applyAlignment="1">
      <alignment horizontal="center" vertical="center" wrapText="1"/>
    </xf>
    <xf numFmtId="0" fontId="2" fillId="2" borderId="0" xfId="0" applyFont="1" applyFill="1" applyBorder="1" applyAlignment="1">
      <alignment horizontal="center" vertical="center"/>
    </xf>
    <xf numFmtId="0" fontId="0" fillId="2" borderId="0" xfId="0" applyFont="1" applyFill="1" applyBorder="1" applyAlignment="1">
      <alignment horizontal="center"/>
    </xf>
    <xf numFmtId="0" fontId="0" fillId="8" borderId="2" xfId="0" applyFont="1" applyFill="1" applyBorder="1"/>
    <xf numFmtId="0" fontId="2" fillId="0" borderId="0" xfId="0" applyFont="1" applyFill="1" applyBorder="1" applyAlignment="1">
      <alignment vertical="center" wrapText="1"/>
    </xf>
    <xf numFmtId="0" fontId="2" fillId="0" borderId="8"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11" xfId="0" applyFont="1" applyBorder="1"/>
    <xf numFmtId="0" fontId="0" fillId="8" borderId="3" xfId="0" applyFont="1" applyFill="1" applyBorder="1"/>
    <xf numFmtId="0" fontId="24" fillId="0" borderId="10" xfId="0" applyFont="1" applyBorder="1" applyAlignment="1">
      <alignment vertical="center" wrapText="1"/>
    </xf>
    <xf numFmtId="0" fontId="9" fillId="0" borderId="10" xfId="0" applyFont="1" applyFill="1" applyBorder="1" applyAlignment="1">
      <alignment vertical="center" wrapText="1"/>
    </xf>
    <xf numFmtId="0" fontId="0" fillId="0" borderId="3" xfId="0" applyFont="1" applyFill="1" applyBorder="1"/>
    <xf numFmtId="0" fontId="1" fillId="0" borderId="4" xfId="0" applyFont="1" applyBorder="1" applyAlignment="1">
      <alignment horizontal="center"/>
    </xf>
    <xf numFmtId="0" fontId="5" fillId="0" borderId="11" xfId="0" applyFont="1" applyFill="1" applyBorder="1" applyAlignment="1">
      <alignment horizontal="left" vertical="center" wrapText="1"/>
    </xf>
    <xf numFmtId="0" fontId="2" fillId="0" borderId="8"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44" fillId="0" borderId="2" xfId="0" applyFont="1" applyFill="1" applyBorder="1" applyAlignment="1">
      <alignment horizontal="center" vertical="center"/>
    </xf>
    <xf numFmtId="0" fontId="5" fillId="0" borderId="2" xfId="0" applyFont="1" applyFill="1" applyBorder="1" applyAlignment="1">
      <alignment horizontal="justify" vertical="center" wrapText="1"/>
    </xf>
    <xf numFmtId="1" fontId="2" fillId="0" borderId="2" xfId="0" applyNumberFormat="1" applyFont="1" applyFill="1" applyBorder="1" applyAlignment="1" applyProtection="1">
      <alignment horizontal="center" vertical="center"/>
    </xf>
    <xf numFmtId="1" fontId="3" fillId="0" borderId="2" xfId="0" applyNumberFormat="1" applyFont="1" applyFill="1" applyBorder="1" applyAlignment="1" applyProtection="1">
      <alignment horizontal="center" vertical="center"/>
    </xf>
    <xf numFmtId="0" fontId="0" fillId="0" borderId="2" xfId="0" applyFont="1" applyFill="1" applyBorder="1"/>
    <xf numFmtId="0" fontId="2" fillId="0" borderId="7" xfId="0" applyFont="1" applyFill="1" applyBorder="1" applyAlignment="1">
      <alignment horizontal="center" vertical="center" wrapText="1"/>
    </xf>
    <xf numFmtId="0" fontId="9" fillId="0" borderId="1" xfId="0" applyFont="1" applyFill="1" applyBorder="1" applyAlignment="1">
      <alignment horizontal="center" wrapText="1"/>
    </xf>
    <xf numFmtId="0" fontId="9" fillId="0" borderId="2" xfId="0" applyFont="1" applyFill="1" applyBorder="1" applyAlignment="1">
      <alignment horizontal="center" wrapText="1"/>
    </xf>
    <xf numFmtId="0" fontId="0" fillId="0" borderId="12" xfId="0" applyFont="1" applyFill="1" applyBorder="1" applyAlignment="1">
      <alignment horizontal="center" vertical="center" wrapText="1"/>
    </xf>
    <xf numFmtId="0" fontId="0" fillId="0" borderId="12" xfId="0" applyFont="1" applyFill="1" applyBorder="1" applyAlignment="1">
      <alignment horizontal="center" vertical="center"/>
    </xf>
    <xf numFmtId="0" fontId="8" fillId="0" borderId="0" xfId="0" applyFont="1" applyFill="1" applyBorder="1" applyAlignment="1">
      <alignment horizontal="center" vertical="center"/>
    </xf>
    <xf numFmtId="0" fontId="9" fillId="0" borderId="10" xfId="0" applyFont="1" applyFill="1" applyBorder="1" applyAlignment="1">
      <alignment horizontal="center" wrapText="1"/>
    </xf>
    <xf numFmtId="0" fontId="9" fillId="0" borderId="11" xfId="0" applyFont="1" applyFill="1" applyBorder="1" applyAlignment="1">
      <alignment horizontal="center" wrapText="1"/>
    </xf>
    <xf numFmtId="0" fontId="1" fillId="0" borderId="10" xfId="0" applyFont="1" applyBorder="1" applyAlignment="1">
      <alignment vertical="center"/>
    </xf>
    <xf numFmtId="0" fontId="0" fillId="0" borderId="21" xfId="0" applyFont="1" applyBorder="1"/>
    <xf numFmtId="0" fontId="0" fillId="0" borderId="22" xfId="0" applyFont="1" applyBorder="1"/>
    <xf numFmtId="0" fontId="0" fillId="0" borderId="23" xfId="0" applyFont="1" applyBorder="1"/>
    <xf numFmtId="0" fontId="0" fillId="2" borderId="24" xfId="0" applyFont="1" applyFill="1" applyBorder="1"/>
    <xf numFmtId="0" fontId="0" fillId="2" borderId="25" xfId="0" applyFont="1" applyFill="1" applyBorder="1"/>
    <xf numFmtId="0" fontId="0" fillId="0" borderId="24" xfId="0" applyFont="1" applyBorder="1"/>
    <xf numFmtId="0" fontId="0" fillId="0" borderId="25" xfId="0" applyFont="1" applyBorder="1"/>
    <xf numFmtId="0" fontId="4" fillId="2" borderId="25" xfId="0" applyFont="1" applyFill="1" applyBorder="1" applyAlignment="1">
      <alignment horizontal="center"/>
    </xf>
    <xf numFmtId="0" fontId="0" fillId="0" borderId="24" xfId="0" applyFont="1" applyFill="1" applyBorder="1"/>
    <xf numFmtId="0" fontId="9" fillId="0" borderId="4" xfId="0" applyFont="1" applyBorder="1" applyAlignment="1">
      <alignment vertical="center"/>
    </xf>
    <xf numFmtId="0" fontId="25" fillId="0" borderId="4" xfId="0" applyFont="1" applyBorder="1" applyAlignment="1">
      <alignment vertical="center" wrapText="1"/>
    </xf>
    <xf numFmtId="0" fontId="9" fillId="0" borderId="32" xfId="0" applyFont="1" applyBorder="1" applyAlignment="1">
      <alignment vertical="center"/>
    </xf>
    <xf numFmtId="0" fontId="49" fillId="0" borderId="0" xfId="0" applyFont="1" applyAlignment="1">
      <alignment horizontal="justify" vertical="center"/>
    </xf>
    <xf numFmtId="0" fontId="0" fillId="0" borderId="0" xfId="0" applyAlignment="1"/>
    <xf numFmtId="0" fontId="50" fillId="0" borderId="0" xfId="0" applyFont="1" applyAlignment="1">
      <alignment horizontal="left" vertical="center"/>
    </xf>
    <xf numFmtId="44" fontId="0" fillId="0" borderId="0" xfId="1" applyFont="1" applyAlignment="1"/>
    <xf numFmtId="1" fontId="0" fillId="0" borderId="0" xfId="0" applyNumberFormat="1" applyFont="1"/>
    <xf numFmtId="43" fontId="0" fillId="0" borderId="0" xfId="0" applyNumberFormat="1" applyFont="1"/>
    <xf numFmtId="0" fontId="45" fillId="0" borderId="0" xfId="0" applyFont="1" applyFill="1"/>
    <xf numFmtId="0" fontId="1" fillId="0" borderId="34" xfId="0" applyFont="1" applyBorder="1"/>
    <xf numFmtId="0" fontId="11" fillId="0" borderId="0" xfId="0" applyFont="1"/>
    <xf numFmtId="0" fontId="11" fillId="0" borderId="0" xfId="0" applyFont="1" applyAlignment="1">
      <alignment horizontal="left" vertical="center"/>
    </xf>
    <xf numFmtId="0" fontId="17" fillId="0" borderId="0" xfId="0" applyFont="1" applyFill="1" applyAlignment="1">
      <alignment horizontal="left" vertical="top"/>
    </xf>
    <xf numFmtId="0" fontId="17" fillId="0" borderId="0" xfId="0" applyFont="1" applyFill="1" applyAlignment="1">
      <alignment vertical="top"/>
    </xf>
    <xf numFmtId="44" fontId="54" fillId="0" borderId="4" xfId="0" applyNumberFormat="1" applyFont="1" applyFill="1" applyBorder="1" applyAlignment="1">
      <alignment vertical="center"/>
    </xf>
    <xf numFmtId="0" fontId="0" fillId="7" borderId="0" xfId="0" applyFont="1" applyFill="1"/>
    <xf numFmtId="0" fontId="38" fillId="0" borderId="0" xfId="0" applyFont="1"/>
    <xf numFmtId="9" fontId="9" fillId="12" borderId="26" xfId="2" applyFont="1" applyFill="1" applyBorder="1" applyAlignment="1">
      <alignment horizontal="center" vertical="center" wrapText="1"/>
    </xf>
    <xf numFmtId="0" fontId="2" fillId="0" borderId="26" xfId="0" applyFont="1" applyFill="1" applyBorder="1" applyAlignment="1">
      <alignment horizontal="center" vertical="center" wrapText="1"/>
    </xf>
    <xf numFmtId="0" fontId="0" fillId="0" borderId="25" xfId="0" applyFont="1" applyFill="1" applyBorder="1"/>
    <xf numFmtId="0" fontId="19" fillId="0" borderId="25" xfId="0" applyFont="1" applyFill="1" applyBorder="1" applyAlignment="1">
      <alignment horizontal="center" vertical="center" wrapText="1"/>
    </xf>
    <xf numFmtId="0" fontId="0" fillId="0" borderId="35" xfId="0" applyFont="1" applyBorder="1"/>
    <xf numFmtId="0" fontId="0" fillId="0" borderId="36" xfId="0" applyFont="1" applyBorder="1"/>
    <xf numFmtId="0" fontId="0" fillId="0" borderId="37" xfId="0" applyFont="1" applyBorder="1"/>
    <xf numFmtId="0" fontId="2" fillId="2" borderId="41" xfId="0" applyFont="1" applyFill="1" applyBorder="1" applyAlignment="1">
      <alignment horizontal="left" vertical="center" wrapText="1"/>
    </xf>
    <xf numFmtId="0" fontId="2" fillId="2" borderId="35" xfId="0" applyFont="1" applyFill="1" applyBorder="1" applyAlignment="1">
      <alignment horizontal="left" vertical="center"/>
    </xf>
    <xf numFmtId="0" fontId="2" fillId="0" borderId="22" xfId="0" applyFont="1" applyFill="1" applyBorder="1" applyAlignment="1">
      <alignment vertical="center"/>
    </xf>
    <xf numFmtId="0" fontId="0" fillId="0" borderId="10" xfId="0" applyFont="1" applyBorder="1" applyAlignment="1">
      <alignment horizontal="center" vertical="center"/>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25" fillId="2" borderId="10" xfId="0" applyFont="1" applyFill="1" applyBorder="1" applyAlignment="1">
      <alignment vertical="center" wrapText="1"/>
    </xf>
    <xf numFmtId="0" fontId="0" fillId="0" borderId="4" xfId="0" applyBorder="1" applyAlignment="1">
      <alignment horizontal="center" vertical="center"/>
    </xf>
    <xf numFmtId="0" fontId="0" fillId="0" borderId="0" xfId="0" applyBorder="1"/>
    <xf numFmtId="0" fontId="1" fillId="0" borderId="0" xfId="0" applyFont="1" applyBorder="1" applyAlignment="1">
      <alignment horizontal="center" vertical="center" wrapText="1"/>
    </xf>
    <xf numFmtId="0" fontId="0" fillId="0" borderId="0" xfId="0" applyBorder="1" applyAlignment="1"/>
    <xf numFmtId="44" fontId="5" fillId="2" borderId="30" xfId="1" applyFont="1" applyFill="1" applyBorder="1" applyAlignment="1">
      <alignment vertical="center"/>
    </xf>
    <xf numFmtId="44" fontId="5" fillId="0" borderId="33" xfId="1" applyFont="1" applyFill="1" applyBorder="1" applyAlignment="1">
      <alignment vertical="center"/>
    </xf>
    <xf numFmtId="44" fontId="5" fillId="2" borderId="0" xfId="1" applyFont="1" applyFill="1" applyBorder="1" applyAlignment="1">
      <alignment vertical="center"/>
    </xf>
    <xf numFmtId="44" fontId="5" fillId="0" borderId="0" xfId="1" applyFont="1" applyFill="1" applyBorder="1" applyAlignment="1">
      <alignment vertical="center" wrapText="1"/>
    </xf>
    <xf numFmtId="44" fontId="0" fillId="0" borderId="0" xfId="1" applyFont="1" applyFill="1"/>
    <xf numFmtId="0" fontId="1" fillId="0" borderId="0" xfId="0" applyFont="1"/>
    <xf numFmtId="0" fontId="2" fillId="0" borderId="0" xfId="0" applyFont="1" applyFill="1" applyBorder="1" applyAlignment="1">
      <alignment vertical="top" wrapText="1"/>
    </xf>
    <xf numFmtId="0" fontId="25" fillId="0" borderId="4" xfId="0" applyFont="1" applyBorder="1" applyAlignment="1">
      <alignment horizontal="center" vertical="center" wrapText="1"/>
    </xf>
    <xf numFmtId="0" fontId="6" fillId="2" borderId="4" xfId="0" applyFont="1" applyFill="1" applyBorder="1" applyAlignment="1">
      <alignment horizontal="center" vertical="center" wrapText="1"/>
    </xf>
    <xf numFmtId="44" fontId="2" fillId="2" borderId="0" xfId="1" applyFont="1" applyFill="1" applyBorder="1" applyAlignment="1">
      <alignment horizontal="center" vertical="center" wrapText="1"/>
    </xf>
    <xf numFmtId="165" fontId="0" fillId="0" borderId="15" xfId="0" applyNumberFormat="1" applyBorder="1" applyAlignment="1"/>
    <xf numFmtId="44" fontId="0" fillId="0" borderId="15" xfId="1" applyFont="1" applyBorder="1"/>
    <xf numFmtId="0" fontId="50" fillId="0" borderId="0" xfId="0" applyFont="1" applyBorder="1" applyAlignment="1">
      <alignment vertical="center"/>
    </xf>
    <xf numFmtId="0" fontId="52" fillId="0" borderId="0" xfId="0" applyFont="1" applyBorder="1" applyAlignment="1">
      <alignment horizontal="justify" vertical="center"/>
    </xf>
    <xf numFmtId="8" fontId="52" fillId="0" borderId="0" xfId="0" applyNumberFormat="1" applyFont="1" applyBorder="1" applyAlignment="1">
      <alignment horizontal="right" vertical="center"/>
    </xf>
    <xf numFmtId="0" fontId="51" fillId="0" borderId="0" xfId="0" applyFont="1" applyBorder="1" applyAlignment="1">
      <alignment horizontal="justify" vertical="center"/>
    </xf>
    <xf numFmtId="0" fontId="49" fillId="0" borderId="0" xfId="0" applyFont="1" applyBorder="1" applyAlignment="1">
      <alignment horizontal="justify" vertical="center"/>
    </xf>
    <xf numFmtId="44" fontId="0" fillId="0" borderId="15" xfId="1" applyFont="1" applyBorder="1" applyAlignment="1">
      <alignment vertical="center"/>
    </xf>
    <xf numFmtId="0" fontId="45" fillId="0" borderId="0" xfId="0" applyFont="1"/>
    <xf numFmtId="0" fontId="0" fillId="0" borderId="0" xfId="0" applyAlignment="1">
      <alignment horizontal="center" vertical="center"/>
    </xf>
    <xf numFmtId="0" fontId="1" fillId="0" borderId="28" xfId="0" applyFont="1" applyBorder="1"/>
    <xf numFmtId="0" fontId="0" fillId="0" borderId="30" xfId="0" applyBorder="1"/>
    <xf numFmtId="0" fontId="0" fillId="0" borderId="26" xfId="0" applyBorder="1"/>
    <xf numFmtId="44" fontId="0" fillId="0" borderId="27" xfId="0" applyNumberFormat="1" applyBorder="1"/>
    <xf numFmtId="8" fontId="0" fillId="0" borderId="27" xfId="0" applyNumberFormat="1" applyBorder="1"/>
    <xf numFmtId="44" fontId="0" fillId="0" borderId="27" xfId="1" applyFont="1" applyBorder="1"/>
    <xf numFmtId="0" fontId="0" fillId="0" borderId="31" xfId="0" applyBorder="1"/>
    <xf numFmtId="44" fontId="0" fillId="0" borderId="33" xfId="1" applyFont="1" applyBorder="1"/>
    <xf numFmtId="0" fontId="51" fillId="11" borderId="30" xfId="0" applyFont="1" applyFill="1" applyBorder="1" applyAlignment="1">
      <alignment horizontal="center" vertical="center" wrapText="1"/>
    </xf>
    <xf numFmtId="8" fontId="52" fillId="0" borderId="27" xfId="0" applyNumberFormat="1" applyFont="1" applyBorder="1" applyAlignment="1">
      <alignment horizontal="right" vertical="center" wrapText="1"/>
    </xf>
    <xf numFmtId="8" fontId="52" fillId="0" borderId="33" xfId="0" applyNumberFormat="1" applyFont="1" applyBorder="1" applyAlignment="1">
      <alignment horizontal="righ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5" fillId="0" borderId="0" xfId="0" applyFont="1" applyFill="1" applyBorder="1" applyAlignment="1">
      <alignment horizontal="center" vertical="center"/>
    </xf>
    <xf numFmtId="0" fontId="0" fillId="2" borderId="0" xfId="0" applyFont="1" applyFill="1" applyBorder="1" applyAlignment="1">
      <alignment horizontal="center" vertical="center"/>
    </xf>
    <xf numFmtId="0" fontId="8" fillId="0" borderId="0" xfId="0" applyFont="1" applyFill="1" applyBorder="1" applyAlignment="1">
      <alignment horizontal="left" vertical="center"/>
    </xf>
    <xf numFmtId="0" fontId="7" fillId="0" borderId="0" xfId="0" applyFont="1" applyFill="1" applyBorder="1" applyAlignment="1">
      <alignment horizontal="center" vertical="center"/>
    </xf>
    <xf numFmtId="0" fontId="8" fillId="0" borderId="0" xfId="0" applyFont="1" applyFill="1" applyBorder="1" applyAlignment="1">
      <alignment vertical="center"/>
    </xf>
    <xf numFmtId="0" fontId="5" fillId="2" borderId="0" xfId="0" applyFont="1" applyFill="1" applyBorder="1" applyAlignment="1">
      <alignment horizontal="justify" vertical="center" wrapText="1"/>
    </xf>
    <xf numFmtId="0" fontId="1" fillId="0" borderId="25" xfId="0" applyFont="1" applyFill="1" applyBorder="1" applyAlignment="1">
      <alignment horizontal="center" vertical="center"/>
    </xf>
    <xf numFmtId="49" fontId="5" fillId="2" borderId="25" xfId="0" applyNumberFormat="1" applyFont="1" applyFill="1" applyBorder="1" applyAlignment="1">
      <alignment horizontal="left"/>
    </xf>
    <xf numFmtId="0" fontId="5" fillId="0" borderId="25" xfId="0" applyFont="1" applyFill="1" applyBorder="1" applyAlignment="1">
      <alignment horizontal="center" vertical="center" wrapText="1"/>
    </xf>
    <xf numFmtId="0" fontId="0" fillId="2" borderId="25" xfId="0" applyFont="1" applyFill="1" applyBorder="1" applyAlignment="1">
      <alignment horizontal="center"/>
    </xf>
    <xf numFmtId="0" fontId="0" fillId="0" borderId="25" xfId="0" applyFont="1" applyBorder="1" applyAlignment="1">
      <alignment horizontal="center"/>
    </xf>
    <xf numFmtId="0" fontId="5" fillId="0" borderId="43" xfId="0" applyFont="1" applyFill="1" applyBorder="1" applyAlignment="1">
      <alignment horizontal="left" vertical="center" wrapText="1"/>
    </xf>
    <xf numFmtId="0" fontId="17" fillId="0" borderId="25" xfId="0" applyFont="1" applyFill="1" applyBorder="1" applyAlignment="1">
      <alignment horizontal="left" vertical="center" wrapText="1"/>
    </xf>
    <xf numFmtId="0" fontId="16" fillId="2" borderId="25" xfId="0" applyFont="1" applyFill="1" applyBorder="1" applyAlignment="1">
      <alignment horizontal="center" vertical="center"/>
    </xf>
    <xf numFmtId="0" fontId="5" fillId="0" borderId="25" xfId="0" applyFont="1" applyFill="1" applyBorder="1" applyAlignment="1">
      <alignment horizontal="center" vertical="center"/>
    </xf>
    <xf numFmtId="0" fontId="0" fillId="0" borderId="37" xfId="0" applyFont="1" applyFill="1" applyBorder="1"/>
    <xf numFmtId="0" fontId="4" fillId="0" borderId="25" xfId="0" applyFont="1" applyFill="1" applyBorder="1" applyAlignment="1">
      <alignment horizontal="center"/>
    </xf>
    <xf numFmtId="0" fontId="10" fillId="2" borderId="0" xfId="0" applyFont="1" applyFill="1" applyBorder="1" applyAlignment="1">
      <alignment vertical="center" wrapText="1"/>
    </xf>
    <xf numFmtId="0" fontId="10" fillId="0" borderId="0" xfId="0" applyFont="1" applyFill="1" applyBorder="1" applyAlignment="1">
      <alignment horizontal="center" vertical="center" wrapText="1"/>
    </xf>
    <xf numFmtId="0" fontId="10" fillId="2" borderId="0" xfId="0" applyFont="1" applyFill="1" applyBorder="1" applyAlignment="1">
      <alignment horizontal="right" vertical="center" wrapText="1"/>
    </xf>
    <xf numFmtId="0" fontId="17" fillId="0" borderId="0" xfId="0" applyFont="1" applyBorder="1" applyAlignment="1">
      <alignment vertical="center"/>
    </xf>
    <xf numFmtId="0" fontId="2" fillId="0" borderId="53" xfId="0" applyFont="1" applyFill="1" applyBorder="1" applyAlignment="1">
      <alignment vertical="center"/>
    </xf>
    <xf numFmtId="44" fontId="54" fillId="0" borderId="0" xfId="0" applyNumberFormat="1" applyFont="1" applyFill="1" applyBorder="1" applyAlignment="1">
      <alignment vertical="center"/>
    </xf>
    <xf numFmtId="0" fontId="9"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44" fontId="0" fillId="0" borderId="0" xfId="1" applyFont="1" applyFill="1" applyBorder="1" applyAlignment="1">
      <alignment horizontal="center"/>
    </xf>
    <xf numFmtId="0" fontId="17" fillId="0" borderId="0" xfId="0" applyFont="1" applyFill="1" applyBorder="1"/>
    <xf numFmtId="0" fontId="24" fillId="2" borderId="24" xfId="0" applyFont="1" applyFill="1" applyBorder="1" applyAlignment="1">
      <alignment horizontal="center" vertical="center"/>
    </xf>
    <xf numFmtId="0" fontId="24" fillId="0" borderId="0" xfId="0" applyFont="1" applyAlignment="1">
      <alignment horizontal="center" vertical="center"/>
    </xf>
    <xf numFmtId="0" fontId="24" fillId="0" borderId="0" xfId="0" applyFont="1" applyFill="1" applyAlignment="1">
      <alignment horizontal="center" vertical="center"/>
    </xf>
    <xf numFmtId="44" fontId="2" fillId="2" borderId="24" xfId="1" applyFont="1" applyFill="1" applyBorder="1" applyAlignment="1">
      <alignment horizontal="center" vertical="center" wrapText="1"/>
    </xf>
    <xf numFmtId="44" fontId="2" fillId="2" borderId="25" xfId="1" applyFont="1" applyFill="1" applyBorder="1" applyAlignment="1">
      <alignment horizontal="center" vertical="center" wrapText="1"/>
    </xf>
    <xf numFmtId="0" fontId="17" fillId="0" borderId="6" xfId="0" applyFont="1" applyBorder="1" applyAlignment="1">
      <alignment vertical="center"/>
    </xf>
    <xf numFmtId="0" fontId="25" fillId="0" borderId="4" xfId="0" applyFont="1" applyBorder="1" applyAlignment="1">
      <alignment horizontal="center" vertical="center" wrapText="1"/>
    </xf>
    <xf numFmtId="44" fontId="2" fillId="2" borderId="0" xfId="1" applyFont="1" applyFill="1" applyBorder="1" applyAlignment="1">
      <alignment horizontal="center" vertical="center" wrapText="1"/>
    </xf>
    <xf numFmtId="0" fontId="6" fillId="2" borderId="4" xfId="0" applyFont="1" applyFill="1" applyBorder="1" applyAlignment="1">
      <alignment horizontal="center" vertical="center" wrapText="1"/>
    </xf>
    <xf numFmtId="0" fontId="1" fillId="0" borderId="4" xfId="0" applyFont="1" applyBorder="1" applyAlignment="1">
      <alignment horizontal="center"/>
    </xf>
    <xf numFmtId="44" fontId="5" fillId="0" borderId="27" xfId="1" applyFont="1" applyFill="1" applyBorder="1" applyAlignment="1">
      <alignment vertical="center"/>
    </xf>
    <xf numFmtId="0" fontId="0" fillId="7" borderId="0" xfId="0" applyFill="1"/>
    <xf numFmtId="0" fontId="0" fillId="0" borderId="27" xfId="0" applyBorder="1" applyAlignment="1">
      <alignment horizontal="center"/>
    </xf>
    <xf numFmtId="0" fontId="25" fillId="13" borderId="5" xfId="0" quotePrefix="1" applyNumberFormat="1" applyFont="1" applyFill="1" applyBorder="1" applyAlignment="1">
      <alignment horizontal="left"/>
    </xf>
    <xf numFmtId="0" fontId="3" fillId="13" borderId="5" xfId="0" quotePrefix="1" applyNumberFormat="1" applyFont="1" applyFill="1" applyBorder="1" applyAlignment="1">
      <alignment horizontal="left"/>
    </xf>
    <xf numFmtId="0" fontId="58" fillId="0" borderId="0" xfId="0" applyFont="1"/>
    <xf numFmtId="0" fontId="3" fillId="13" borderId="7" xfId="0" quotePrefix="1" applyNumberFormat="1" applyFont="1" applyFill="1" applyBorder="1" applyAlignment="1">
      <alignment horizontal="left"/>
    </xf>
    <xf numFmtId="0" fontId="3" fillId="13" borderId="5" xfId="0" applyNumberFormat="1" applyFont="1" applyFill="1" applyBorder="1" applyAlignment="1">
      <alignment horizontal="left"/>
    </xf>
    <xf numFmtId="0" fontId="25" fillId="0" borderId="0" xfId="0" applyFont="1"/>
    <xf numFmtId="0" fontId="38" fillId="4" borderId="11" xfId="0" applyFont="1" applyFill="1" applyBorder="1" applyAlignment="1">
      <alignment vertical="center" wrapText="1"/>
    </xf>
    <xf numFmtId="0" fontId="2" fillId="0" borderId="0" xfId="0" applyFont="1" applyFill="1" applyBorder="1" applyAlignment="1">
      <alignment horizontal="center" vertical="center"/>
    </xf>
    <xf numFmtId="0" fontId="2" fillId="2" borderId="10" xfId="0" applyFont="1" applyFill="1" applyBorder="1" applyAlignment="1">
      <alignment horizontal="left" vertical="center"/>
    </xf>
    <xf numFmtId="0" fontId="2" fillId="0" borderId="1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0" fillId="0" borderId="0" xfId="0" applyFont="1" applyBorder="1" applyAlignment="1">
      <alignment horizontal="center"/>
    </xf>
    <xf numFmtId="0" fontId="2" fillId="2" borderId="11" xfId="0" applyFont="1" applyFill="1" applyBorder="1" applyAlignment="1">
      <alignment horizontal="center" vertical="center"/>
    </xf>
    <xf numFmtId="0" fontId="2" fillId="0" borderId="0" xfId="0" applyFont="1" applyFill="1" applyBorder="1" applyAlignment="1">
      <alignment horizontal="center" vertical="center"/>
    </xf>
    <xf numFmtId="0" fontId="1" fillId="0" borderId="10" xfId="0" applyFont="1" applyBorder="1" applyAlignment="1">
      <alignment horizontal="center" vertical="center"/>
    </xf>
    <xf numFmtId="0" fontId="24" fillId="0" borderId="0" xfId="0" applyFont="1" applyBorder="1" applyAlignment="1">
      <alignment horizontal="center" wrapText="1"/>
    </xf>
    <xf numFmtId="0" fontId="2" fillId="4" borderId="0" xfId="0" applyFont="1" applyFill="1" applyBorder="1" applyAlignment="1">
      <alignment horizontal="center" vertical="center"/>
    </xf>
    <xf numFmtId="0" fontId="2" fillId="0" borderId="0" xfId="0" applyFont="1" applyFill="1" applyBorder="1" applyAlignment="1">
      <alignment vertical="center"/>
    </xf>
    <xf numFmtId="0" fontId="2" fillId="4" borderId="0" xfId="0" applyFont="1" applyFill="1" applyBorder="1" applyAlignment="1">
      <alignment vertical="center"/>
    </xf>
    <xf numFmtId="0" fontId="2" fillId="0" borderId="5" xfId="0" applyFont="1" applyFill="1" applyBorder="1" applyAlignment="1">
      <alignment horizontal="center" vertical="center"/>
    </xf>
    <xf numFmtId="0" fontId="1" fillId="0" borderId="4" xfId="0" applyFont="1" applyBorder="1" applyAlignment="1">
      <alignment horizontal="center" vertical="center"/>
    </xf>
    <xf numFmtId="0" fontId="2" fillId="2" borderId="2" xfId="0" applyFont="1" applyFill="1" applyBorder="1" applyAlignment="1"/>
    <xf numFmtId="0" fontId="2" fillId="2" borderId="2" xfId="0" applyFont="1" applyFill="1" applyBorder="1" applyAlignment="1">
      <alignment vertical="center"/>
    </xf>
    <xf numFmtId="164" fontId="35" fillId="2" borderId="2" xfId="0" applyNumberFormat="1" applyFont="1" applyFill="1" applyBorder="1" applyAlignment="1">
      <alignment vertical="center"/>
    </xf>
    <xf numFmtId="164" fontId="35" fillId="2" borderId="3" xfId="0" applyNumberFormat="1" applyFont="1" applyFill="1" applyBorder="1" applyAlignment="1">
      <alignment vertical="center"/>
    </xf>
    <xf numFmtId="0" fontId="0" fillId="0" borderId="2" xfId="0" applyFont="1" applyBorder="1"/>
    <xf numFmtId="0" fontId="2" fillId="2" borderId="2" xfId="0" applyFont="1" applyFill="1" applyBorder="1" applyAlignment="1">
      <alignment horizontal="right" vertical="center"/>
    </xf>
    <xf numFmtId="0" fontId="18" fillId="0" borderId="36" xfId="0" applyFont="1" applyFill="1" applyBorder="1" applyAlignment="1">
      <alignment horizontal="left" vertical="center" wrapText="1"/>
    </xf>
    <xf numFmtId="0" fontId="0" fillId="4" borderId="4" xfId="0" applyFont="1" applyFill="1" applyBorder="1" applyAlignment="1" applyProtection="1">
      <alignment horizontal="center" vertical="center" wrapText="1"/>
      <protection locked="0"/>
    </xf>
    <xf numFmtId="0" fontId="0" fillId="4" borderId="12" xfId="0" applyFont="1" applyFill="1" applyBorder="1" applyAlignment="1" applyProtection="1">
      <alignment horizontal="center" vertical="center"/>
      <protection locked="0"/>
    </xf>
    <xf numFmtId="0" fontId="0" fillId="4" borderId="11" xfId="0" applyFont="1" applyFill="1" applyBorder="1" applyAlignment="1" applyProtection="1">
      <alignment horizontal="center" vertical="center"/>
      <protection locked="0"/>
    </xf>
    <xf numFmtId="0" fontId="10" fillId="4" borderId="5" xfId="0" applyFont="1" applyFill="1" applyBorder="1" applyAlignment="1">
      <alignment vertical="center" wrapText="1"/>
    </xf>
    <xf numFmtId="0" fontId="34" fillId="4" borderId="14" xfId="0" applyFont="1" applyFill="1" applyBorder="1" applyAlignment="1" applyProtection="1">
      <alignment horizontal="center" vertical="center"/>
      <protection locked="0"/>
    </xf>
    <xf numFmtId="0" fontId="34" fillId="4" borderId="29" xfId="0" applyFont="1" applyFill="1" applyBorder="1" applyAlignment="1" applyProtection="1">
      <alignment horizontal="center" vertical="center"/>
      <protection locked="0"/>
    </xf>
    <xf numFmtId="0" fontId="0" fillId="0" borderId="0" xfId="0" quotePrefix="1"/>
    <xf numFmtId="0" fontId="2" fillId="2" borderId="10" xfId="0" applyFont="1" applyFill="1" applyBorder="1" applyAlignment="1">
      <alignment horizontal="left" vertical="center"/>
    </xf>
    <xf numFmtId="0" fontId="10" fillId="2" borderId="5"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0" fillId="0" borderId="0" xfId="0" applyFont="1" applyBorder="1" applyAlignment="1">
      <alignment horizontal="center"/>
    </xf>
    <xf numFmtId="0" fontId="2" fillId="2" borderId="11" xfId="0" applyFont="1" applyFill="1" applyBorder="1" applyAlignment="1">
      <alignment horizontal="center" vertical="center"/>
    </xf>
    <xf numFmtId="0" fontId="0" fillId="0" borderId="0" xfId="0" applyFont="1" applyFill="1" applyBorder="1" applyAlignment="1">
      <alignment horizontal="center"/>
    </xf>
    <xf numFmtId="0" fontId="2" fillId="0" borderId="0" xfId="0" applyFont="1" applyFill="1" applyBorder="1" applyAlignment="1">
      <alignment horizontal="center" vertical="center"/>
    </xf>
    <xf numFmtId="0" fontId="1" fillId="0" borderId="10" xfId="0" applyFont="1" applyBorder="1" applyAlignment="1">
      <alignment horizontal="center" vertical="center"/>
    </xf>
    <xf numFmtId="44" fontId="5" fillId="2" borderId="4" xfId="1" applyFont="1" applyFill="1" applyBorder="1" applyAlignment="1">
      <alignment vertical="center"/>
    </xf>
    <xf numFmtId="44" fontId="5" fillId="0" borderId="4" xfId="1" applyFont="1" applyFill="1" applyBorder="1" applyAlignment="1">
      <alignment vertical="center"/>
    </xf>
    <xf numFmtId="44" fontId="0" fillId="0" borderId="4" xfId="1" applyFont="1" applyBorder="1"/>
    <xf numFmtId="44" fontId="1" fillId="0" borderId="33" xfId="1" applyFont="1" applyBorder="1"/>
    <xf numFmtId="43" fontId="0" fillId="0" borderId="0" xfId="0" applyNumberFormat="1"/>
    <xf numFmtId="0" fontId="1" fillId="0" borderId="0" xfId="0" applyFont="1" applyBorder="1"/>
    <xf numFmtId="0" fontId="2" fillId="2" borderId="41" xfId="0" applyFont="1" applyFill="1" applyBorder="1" applyAlignment="1" applyProtection="1">
      <alignment horizontal="left" vertical="center" wrapText="1"/>
      <protection locked="0"/>
    </xf>
    <xf numFmtId="0" fontId="2" fillId="2" borderId="35" xfId="0" applyFont="1" applyFill="1" applyBorder="1" applyAlignment="1" applyProtection="1">
      <alignment horizontal="left" vertical="center"/>
      <protection locked="0"/>
    </xf>
    <xf numFmtId="0" fontId="31" fillId="7" borderId="0" xfId="0" applyFont="1" applyFill="1" applyAlignment="1">
      <alignment vertical="top"/>
    </xf>
    <xf numFmtId="0" fontId="18" fillId="7" borderId="0" xfId="0" applyFont="1" applyFill="1"/>
    <xf numFmtId="0" fontId="3" fillId="7" borderId="5" xfId="0" quotePrefix="1" applyNumberFormat="1" applyFont="1" applyFill="1" applyBorder="1" applyAlignment="1">
      <alignment horizontal="left"/>
    </xf>
    <xf numFmtId="0" fontId="17" fillId="7" borderId="0" xfId="0" applyFont="1" applyFill="1"/>
    <xf numFmtId="0" fontId="17" fillId="7" borderId="0" xfId="0" applyFont="1" applyFill="1" applyAlignment="1">
      <alignment vertical="center"/>
    </xf>
    <xf numFmtId="0" fontId="17" fillId="7" borderId="0" xfId="0" applyFont="1" applyFill="1" applyAlignment="1">
      <alignment horizontal="left" vertical="top"/>
    </xf>
    <xf numFmtId="14" fontId="11" fillId="4" borderId="11" xfId="0" applyNumberFormat="1" applyFont="1" applyFill="1" applyBorder="1" applyAlignment="1" applyProtection="1">
      <alignment horizontal="center" vertical="center"/>
      <protection locked="0"/>
    </xf>
    <xf numFmtId="0" fontId="11" fillId="4" borderId="12" xfId="0" applyFont="1" applyFill="1" applyBorder="1" applyAlignment="1" applyProtection="1">
      <alignment vertical="center"/>
      <protection locked="0"/>
    </xf>
    <xf numFmtId="0" fontId="2" fillId="4" borderId="25" xfId="0" applyFont="1" applyFill="1" applyBorder="1" applyAlignment="1">
      <alignment vertical="center"/>
    </xf>
    <xf numFmtId="0" fontId="17" fillId="0" borderId="0" xfId="0" applyFont="1" applyFill="1" applyAlignment="1">
      <alignment vertical="top" wrapText="1"/>
    </xf>
    <xf numFmtId="0" fontId="10" fillId="4" borderId="0" xfId="0" applyFont="1" applyFill="1" applyBorder="1" applyAlignment="1" applyProtection="1">
      <alignment vertical="center" wrapText="1"/>
      <protection locked="0"/>
    </xf>
    <xf numFmtId="0" fontId="2" fillId="2" borderId="10" xfId="0" applyFont="1" applyFill="1" applyBorder="1" applyAlignment="1">
      <alignment horizontal="left" vertical="center"/>
    </xf>
    <xf numFmtId="0" fontId="10" fillId="2" borderId="5"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34" fillId="4" borderId="29" xfId="0" applyFont="1" applyFill="1" applyBorder="1" applyAlignment="1" applyProtection="1">
      <alignment horizontal="center" vertical="center"/>
      <protection locked="0"/>
    </xf>
    <xf numFmtId="0" fontId="0" fillId="0" borderId="0" xfId="0" applyFont="1" applyBorder="1" applyAlignment="1">
      <alignment horizontal="center"/>
    </xf>
    <xf numFmtId="0" fontId="2" fillId="2" borderId="11" xfId="0" applyFont="1" applyFill="1" applyBorder="1" applyAlignment="1">
      <alignment horizontal="center" vertical="center"/>
    </xf>
    <xf numFmtId="0" fontId="56" fillId="4" borderId="0" xfId="0" applyFont="1" applyFill="1" applyBorder="1" applyAlignment="1" applyProtection="1">
      <alignment horizontal="center" vertical="center" wrapText="1"/>
      <protection locked="0"/>
    </xf>
    <xf numFmtId="44" fontId="10" fillId="10" borderId="11" xfId="1" applyFont="1" applyFill="1" applyBorder="1" applyAlignment="1" applyProtection="1">
      <alignment vertical="center" wrapText="1"/>
      <protection locked="0"/>
    </xf>
    <xf numFmtId="0" fontId="6" fillId="0" borderId="10" xfId="0" applyFont="1" applyFill="1" applyBorder="1" applyAlignment="1">
      <alignment vertical="center" wrapText="1"/>
    </xf>
    <xf numFmtId="0" fontId="4" fillId="2" borderId="22" xfId="0" applyFont="1" applyFill="1" applyBorder="1" applyAlignment="1">
      <alignment horizontal="center"/>
    </xf>
    <xf numFmtId="0" fontId="0" fillId="2" borderId="35" xfId="0" applyFont="1" applyFill="1" applyBorder="1"/>
    <xf numFmtId="0" fontId="0" fillId="2" borderId="37" xfId="0" applyFont="1" applyFill="1" applyBorder="1"/>
    <xf numFmtId="0" fontId="9" fillId="0" borderId="32" xfId="0" applyFont="1" applyBorder="1" applyAlignment="1">
      <alignment horizontal="center" vertical="center"/>
    </xf>
    <xf numFmtId="14" fontId="11" fillId="4" borderId="12" xfId="0" applyNumberFormat="1" applyFont="1" applyFill="1" applyBorder="1" applyAlignment="1" applyProtection="1">
      <alignment horizontal="center" vertical="center"/>
      <protection locked="0"/>
    </xf>
    <xf numFmtId="0" fontId="0" fillId="4" borderId="11" xfId="0" applyFont="1" applyFill="1" applyBorder="1" applyAlignment="1" applyProtection="1">
      <alignment horizontal="center" vertical="center"/>
      <protection locked="0"/>
    </xf>
    <xf numFmtId="0" fontId="0" fillId="4" borderId="12" xfId="0" applyFont="1" applyFill="1" applyBorder="1" applyAlignment="1" applyProtection="1">
      <alignment horizontal="center" vertical="center"/>
      <protection locked="0"/>
    </xf>
    <xf numFmtId="0" fontId="0" fillId="4" borderId="4" xfId="0" applyFont="1" applyFill="1" applyBorder="1" applyAlignment="1" applyProtection="1">
      <alignment horizontal="center" vertical="center" wrapText="1"/>
      <protection locked="0"/>
    </xf>
    <xf numFmtId="6" fontId="28" fillId="6" borderId="19" xfId="0" applyNumberFormat="1" applyFont="1" applyFill="1" applyBorder="1" applyAlignment="1">
      <alignment horizontal="center" vertical="center" wrapText="1"/>
    </xf>
    <xf numFmtId="6" fontId="28" fillId="0" borderId="19" xfId="0" applyNumberFormat="1" applyFont="1" applyBorder="1" applyAlignment="1">
      <alignment horizontal="center" vertical="center" wrapText="1"/>
    </xf>
    <xf numFmtId="3" fontId="3" fillId="2" borderId="4" xfId="0" applyNumberFormat="1" applyFont="1" applyFill="1" applyBorder="1" applyAlignment="1">
      <alignment horizontal="center" vertical="center"/>
    </xf>
    <xf numFmtId="3" fontId="3" fillId="2" borderId="4" xfId="0" quotePrefix="1" applyNumberFormat="1" applyFont="1" applyFill="1" applyBorder="1" applyAlignment="1">
      <alignment horizontal="center" vertical="center"/>
    </xf>
    <xf numFmtId="0" fontId="3" fillId="2" borderId="4" xfId="0" applyFont="1" applyFill="1" applyBorder="1" applyAlignment="1">
      <alignment horizontal="center" vertical="center" wrapText="1"/>
    </xf>
    <xf numFmtId="0" fontId="0" fillId="4" borderId="11" xfId="0" applyFont="1" applyFill="1" applyBorder="1" applyAlignment="1" applyProtection="1">
      <alignment horizontal="center" vertical="center"/>
      <protection locked="0"/>
    </xf>
    <xf numFmtId="0" fontId="10" fillId="2" borderId="0" xfId="0" applyFont="1" applyFill="1" applyBorder="1" applyAlignment="1">
      <alignment horizontal="center" vertical="center" wrapText="1"/>
    </xf>
    <xf numFmtId="0" fontId="2" fillId="4" borderId="22" xfId="0" applyFont="1" applyFill="1" applyBorder="1" applyAlignment="1">
      <alignment vertical="center"/>
    </xf>
    <xf numFmtId="0" fontId="2" fillId="4" borderId="23" xfId="0" applyFont="1" applyFill="1" applyBorder="1" applyAlignment="1">
      <alignment vertical="center"/>
    </xf>
    <xf numFmtId="0" fontId="19" fillId="0" borderId="21" xfId="0" applyFont="1" applyBorder="1" applyAlignment="1">
      <alignment vertical="center"/>
    </xf>
    <xf numFmtId="14" fontId="17" fillId="0" borderId="0" xfId="0" applyNumberFormat="1" applyFont="1" applyFill="1"/>
    <xf numFmtId="14" fontId="0" fillId="0" borderId="0" xfId="0" applyNumberFormat="1" applyFont="1"/>
    <xf numFmtId="14" fontId="0" fillId="0" borderId="0" xfId="0" applyNumberFormat="1" applyFont="1" applyFill="1"/>
    <xf numFmtId="0" fontId="10" fillId="4" borderId="0" xfId="0" applyFont="1" applyFill="1" applyBorder="1" applyAlignment="1">
      <alignment vertical="center" wrapText="1"/>
    </xf>
    <xf numFmtId="0" fontId="10" fillId="2" borderId="6" xfId="0" applyFont="1" applyFill="1" applyBorder="1" applyAlignment="1">
      <alignment horizontal="center" vertical="center" wrapText="1"/>
    </xf>
    <xf numFmtId="6" fontId="0" fillId="0" borderId="27" xfId="1" applyNumberFormat="1" applyFont="1" applyBorder="1" applyAlignment="1">
      <alignment horizontal="right" vertical="center"/>
    </xf>
    <xf numFmtId="43" fontId="0" fillId="0" borderId="0" xfId="0" applyNumberFormat="1" applyFont="1" applyAlignment="1">
      <alignment wrapText="1"/>
    </xf>
    <xf numFmtId="0" fontId="10" fillId="10" borderId="0" xfId="0" applyFont="1" applyFill="1" applyBorder="1" applyAlignment="1" applyProtection="1">
      <alignment vertical="center" wrapText="1"/>
      <protection locked="0"/>
    </xf>
    <xf numFmtId="0" fontId="1" fillId="9" borderId="4" xfId="0" applyFont="1" applyFill="1" applyBorder="1" applyAlignment="1">
      <alignment horizontal="center" vertical="center"/>
    </xf>
    <xf numFmtId="0" fontId="10" fillId="2" borderId="5"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4" borderId="0" xfId="0" applyFont="1" applyFill="1" applyBorder="1" applyAlignment="1" applyProtection="1">
      <alignment horizontal="center" vertical="center" wrapText="1"/>
      <protection locked="0"/>
    </xf>
    <xf numFmtId="0" fontId="10" fillId="4" borderId="6" xfId="0" applyFont="1" applyFill="1" applyBorder="1" applyAlignment="1" applyProtection="1">
      <alignment horizontal="center" vertical="center" wrapText="1"/>
      <protection locked="0"/>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10" borderId="5" xfId="0" applyFont="1" applyFill="1" applyBorder="1" applyAlignment="1">
      <alignment horizontal="center" vertical="center" wrapText="1"/>
    </xf>
    <xf numFmtId="0" fontId="2" fillId="10" borderId="0" xfId="0" applyFont="1" applyFill="1" applyBorder="1" applyAlignment="1">
      <alignment horizontal="center" vertical="center" wrapText="1"/>
    </xf>
    <xf numFmtId="0" fontId="2" fillId="10" borderId="6"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33" fillId="2" borderId="10" xfId="0" applyFont="1" applyFill="1" applyBorder="1" applyAlignment="1">
      <alignment horizontal="center" vertical="center"/>
    </xf>
    <xf numFmtId="0" fontId="33" fillId="2" borderId="11" xfId="0" applyFont="1" applyFill="1" applyBorder="1" applyAlignment="1">
      <alignment horizontal="center" vertical="center"/>
    </xf>
    <xf numFmtId="0" fontId="33" fillId="2" borderId="12" xfId="0" applyFont="1" applyFill="1" applyBorder="1" applyAlignment="1">
      <alignment horizontal="center" vertical="center"/>
    </xf>
    <xf numFmtId="0" fontId="2" fillId="2" borderId="10" xfId="0" applyFont="1" applyFill="1" applyBorder="1" applyAlignment="1">
      <alignment horizontal="left" vertical="center"/>
    </xf>
    <xf numFmtId="0" fontId="2" fillId="2" borderId="12" xfId="0" applyFont="1" applyFill="1" applyBorder="1" applyAlignment="1">
      <alignment horizontal="left" vertical="center"/>
    </xf>
    <xf numFmtId="164" fontId="35" fillId="2" borderId="10" xfId="0" applyNumberFormat="1" applyFont="1" applyFill="1" applyBorder="1" applyAlignment="1">
      <alignment horizontal="center" vertical="center"/>
    </xf>
    <xf numFmtId="164" fontId="35" fillId="2" borderId="11" xfId="0" applyNumberFormat="1" applyFont="1" applyFill="1" applyBorder="1" applyAlignment="1">
      <alignment horizontal="center" vertical="center"/>
    </xf>
    <xf numFmtId="164" fontId="35" fillId="2" borderId="12" xfId="0" applyNumberFormat="1" applyFont="1" applyFill="1" applyBorder="1" applyAlignment="1">
      <alignment horizontal="center" vertical="center"/>
    </xf>
    <xf numFmtId="0" fontId="10" fillId="2" borderId="6" xfId="0" applyFont="1" applyFill="1" applyBorder="1" applyAlignment="1">
      <alignment horizontal="center" vertical="center" wrapText="1"/>
    </xf>
    <xf numFmtId="0" fontId="17" fillId="0" borderId="5" xfId="0" applyFont="1" applyBorder="1" applyAlignment="1">
      <alignment horizontal="right" vertical="center"/>
    </xf>
    <xf numFmtId="0" fontId="17" fillId="0" borderId="0" xfId="0" applyFont="1" applyBorder="1" applyAlignment="1">
      <alignment horizontal="right" vertical="center"/>
    </xf>
    <xf numFmtId="0" fontId="17" fillId="0" borderId="0" xfId="0" applyFont="1" applyBorder="1" applyAlignment="1">
      <alignment horizontal="center" vertical="center" wrapText="1"/>
    </xf>
    <xf numFmtId="0" fontId="17" fillId="0" borderId="7" xfId="0" applyFont="1" applyBorder="1" applyAlignment="1">
      <alignment horizontal="center" vertical="top"/>
    </xf>
    <xf numFmtId="0" fontId="17" fillId="0" borderId="8" xfId="0" applyFont="1" applyBorder="1" applyAlignment="1">
      <alignment horizontal="center" vertical="top"/>
    </xf>
    <xf numFmtId="0" fontId="17" fillId="0" borderId="9" xfId="0" applyFont="1" applyBorder="1" applyAlignment="1">
      <alignment horizontal="center" vertical="top"/>
    </xf>
    <xf numFmtId="0" fontId="18" fillId="2" borderId="60" xfId="0" applyFont="1" applyFill="1" applyBorder="1" applyAlignment="1">
      <alignment horizontal="center" vertical="center" wrapText="1"/>
    </xf>
    <xf numFmtId="0" fontId="18" fillId="2" borderId="34" xfId="0" applyFont="1" applyFill="1" applyBorder="1" applyAlignment="1">
      <alignment horizontal="center" vertical="center" wrapText="1"/>
    </xf>
    <xf numFmtId="0" fontId="18" fillId="2" borderId="56"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1" fillId="0" borderId="57" xfId="0" applyFont="1" applyBorder="1" applyAlignment="1">
      <alignment horizontal="center"/>
    </xf>
    <xf numFmtId="0" fontId="1" fillId="0" borderId="2" xfId="0" applyFont="1" applyBorder="1" applyAlignment="1">
      <alignment horizontal="center"/>
    </xf>
    <xf numFmtId="0" fontId="1" fillId="0" borderId="40" xfId="0" applyFont="1" applyBorder="1" applyAlignment="1">
      <alignment horizontal="center"/>
    </xf>
    <xf numFmtId="0" fontId="18" fillId="0" borderId="24" xfId="0" applyFont="1" applyBorder="1" applyAlignment="1">
      <alignment horizontal="left" vertical="top" wrapText="1"/>
    </xf>
    <xf numFmtId="0" fontId="18" fillId="0" borderId="0" xfId="0" applyFont="1" applyBorder="1" applyAlignment="1">
      <alignment horizontal="left" vertical="top" wrapText="1"/>
    </xf>
    <xf numFmtId="0" fontId="18" fillId="0" borderId="25" xfId="0" applyFont="1" applyBorder="1" applyAlignment="1">
      <alignment horizontal="left" vertical="top" wrapText="1"/>
    </xf>
    <xf numFmtId="0" fontId="18" fillId="0" borderId="35" xfId="0" applyFont="1" applyBorder="1" applyAlignment="1">
      <alignment horizontal="left" wrapText="1"/>
    </xf>
    <xf numFmtId="0" fontId="18" fillId="0" borderId="36" xfId="0" applyFont="1" applyBorder="1" applyAlignment="1">
      <alignment horizontal="left" wrapText="1"/>
    </xf>
    <xf numFmtId="0" fontId="18" fillId="0" borderId="37" xfId="0" applyFont="1" applyBorder="1" applyAlignment="1">
      <alignment horizontal="left" wrapText="1"/>
    </xf>
    <xf numFmtId="0" fontId="2" fillId="4" borderId="11" xfId="0" applyFont="1" applyFill="1" applyBorder="1" applyAlignment="1" applyProtection="1">
      <alignment horizontal="center" vertical="center"/>
    </xf>
    <xf numFmtId="0" fontId="2" fillId="4" borderId="12" xfId="0" applyFont="1" applyFill="1" applyBorder="1" applyAlignment="1" applyProtection="1">
      <alignment horizontal="center" vertical="center"/>
    </xf>
    <xf numFmtId="0" fontId="5" fillId="4" borderId="11" xfId="0" applyFont="1" applyFill="1" applyBorder="1" applyAlignment="1" applyProtection="1">
      <alignment horizontal="center" vertical="center"/>
    </xf>
    <xf numFmtId="0" fontId="5" fillId="4" borderId="12" xfId="0" applyFont="1" applyFill="1" applyBorder="1" applyAlignment="1" applyProtection="1">
      <alignment horizontal="center" vertical="center"/>
    </xf>
    <xf numFmtId="0" fontId="1" fillId="2" borderId="28" xfId="0" applyFont="1" applyFill="1" applyBorder="1" applyAlignment="1">
      <alignment horizontal="center" vertical="center" wrapText="1"/>
    </xf>
    <xf numFmtId="0" fontId="1" fillId="2" borderId="26" xfId="0" applyFont="1" applyFill="1" applyBorder="1" applyAlignment="1">
      <alignment horizontal="center" vertical="center" wrapText="1"/>
    </xf>
    <xf numFmtId="0" fontId="0" fillId="2" borderId="29" xfId="0" applyFont="1" applyFill="1" applyBorder="1" applyAlignment="1" applyProtection="1">
      <alignment horizontal="center" vertical="center"/>
      <protection locked="0"/>
    </xf>
    <xf numFmtId="0" fontId="0" fillId="2" borderId="4" xfId="0" applyFont="1" applyFill="1" applyBorder="1" applyAlignment="1" applyProtection="1">
      <alignment horizontal="center" vertical="center"/>
      <protection locked="0"/>
    </xf>
    <xf numFmtId="0" fontId="25" fillId="2" borderId="29" xfId="0" applyFont="1" applyFill="1" applyBorder="1" applyAlignment="1">
      <alignment horizontal="center" vertical="center" wrapText="1"/>
    </xf>
    <xf numFmtId="0" fontId="24" fillId="4" borderId="29" xfId="0" applyFont="1" applyFill="1" applyBorder="1" applyAlignment="1">
      <alignment horizontal="center" vertical="center"/>
    </xf>
    <xf numFmtId="0" fontId="24" fillId="4" borderId="30" xfId="0" applyFont="1" applyFill="1" applyBorder="1" applyAlignment="1">
      <alignment horizontal="center" vertical="center"/>
    </xf>
    <xf numFmtId="0" fontId="25" fillId="2" borderId="4" xfId="0" applyFont="1" applyFill="1" applyBorder="1" applyAlignment="1">
      <alignment horizontal="center" vertical="center" wrapText="1"/>
    </xf>
    <xf numFmtId="0" fontId="24" fillId="4" borderId="4" xfId="0" applyFont="1" applyFill="1" applyBorder="1" applyAlignment="1" applyProtection="1">
      <alignment horizontal="center" vertical="center"/>
    </xf>
    <xf numFmtId="0" fontId="24" fillId="4" borderId="27" xfId="0" applyFont="1" applyFill="1" applyBorder="1" applyAlignment="1" applyProtection="1">
      <alignment horizontal="center" vertical="center"/>
    </xf>
    <xf numFmtId="0" fontId="2" fillId="2" borderId="1" xfId="0" applyFont="1" applyFill="1" applyBorder="1" applyAlignment="1">
      <alignment horizontal="center" vertical="top"/>
    </xf>
    <xf numFmtId="0" fontId="2" fillId="2" borderId="2" xfId="0" applyFont="1" applyFill="1" applyBorder="1" applyAlignment="1">
      <alignment horizontal="center" vertical="top"/>
    </xf>
    <xf numFmtId="0" fontId="2" fillId="2" borderId="3" xfId="0" applyFont="1" applyFill="1" applyBorder="1" applyAlignment="1">
      <alignment horizontal="center" vertical="top"/>
    </xf>
    <xf numFmtId="0" fontId="2" fillId="4" borderId="10" xfId="0" applyFont="1" applyFill="1" applyBorder="1" applyAlignment="1" applyProtection="1">
      <alignment horizontal="center" vertical="top"/>
      <protection locked="0"/>
    </xf>
    <xf numFmtId="0" fontId="2" fillId="4" borderId="11" xfId="0" applyFont="1" applyFill="1" applyBorder="1" applyAlignment="1" applyProtection="1">
      <alignment horizontal="center" vertical="top"/>
      <protection locked="0"/>
    </xf>
    <xf numFmtId="0" fontId="2" fillId="4" borderId="12" xfId="0" applyFont="1" applyFill="1" applyBorder="1" applyAlignment="1" applyProtection="1">
      <alignment horizontal="center" vertical="top"/>
      <protection locked="0"/>
    </xf>
    <xf numFmtId="0" fontId="2" fillId="4" borderId="10" xfId="0" applyFont="1" applyFill="1" applyBorder="1" applyAlignment="1" applyProtection="1">
      <alignment horizontal="center" vertical="center" wrapText="1"/>
    </xf>
    <xf numFmtId="0" fontId="2" fillId="4" borderId="11" xfId="0" applyFont="1" applyFill="1" applyBorder="1" applyAlignment="1" applyProtection="1">
      <alignment horizontal="center" vertical="center" wrapText="1"/>
    </xf>
    <xf numFmtId="0" fontId="2" fillId="4" borderId="12" xfId="0" applyFont="1" applyFill="1" applyBorder="1" applyAlignment="1" applyProtection="1">
      <alignment horizontal="center" vertical="center" wrapText="1"/>
    </xf>
    <xf numFmtId="0" fontId="2" fillId="4" borderId="11" xfId="0" applyFont="1" applyFill="1" applyBorder="1" applyAlignment="1" applyProtection="1">
      <alignment horizontal="center" vertical="center" wrapText="1"/>
      <protection locked="0"/>
    </xf>
    <xf numFmtId="0" fontId="2" fillId="4" borderId="12" xfId="0" applyFont="1" applyFill="1" applyBorder="1" applyAlignment="1" applyProtection="1">
      <alignment horizontal="center" vertical="center" wrapText="1"/>
      <protection locked="0"/>
    </xf>
    <xf numFmtId="0" fontId="37" fillId="9" borderId="1" xfId="0" applyFont="1" applyFill="1" applyBorder="1" applyAlignment="1">
      <alignment horizontal="center" vertical="center"/>
    </xf>
    <xf numFmtId="0" fontId="37" fillId="9" borderId="2" xfId="0" applyFont="1" applyFill="1" applyBorder="1" applyAlignment="1">
      <alignment horizontal="center" vertical="center"/>
    </xf>
    <xf numFmtId="0" fontId="37" fillId="9" borderId="3" xfId="0" applyFont="1" applyFill="1" applyBorder="1" applyAlignment="1">
      <alignment horizontal="center" vertical="center"/>
    </xf>
    <xf numFmtId="0" fontId="46" fillId="9" borderId="7" xfId="0" applyFont="1" applyFill="1" applyBorder="1" applyAlignment="1">
      <alignment horizontal="center" vertical="center" wrapText="1"/>
    </xf>
    <xf numFmtId="0" fontId="46" fillId="9" borderId="8" xfId="0" applyFont="1" applyFill="1" applyBorder="1" applyAlignment="1">
      <alignment horizontal="center" vertical="center" wrapText="1"/>
    </xf>
    <xf numFmtId="0" fontId="46" fillId="9" borderId="9"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7" fillId="2" borderId="10" xfId="0" applyFont="1" applyFill="1" applyBorder="1" applyAlignment="1">
      <alignment horizontal="left" vertical="center"/>
    </xf>
    <xf numFmtId="0" fontId="7" fillId="2" borderId="11" xfId="0" applyFont="1" applyFill="1" applyBorder="1" applyAlignment="1">
      <alignment horizontal="left" vertical="center"/>
    </xf>
    <xf numFmtId="14" fontId="0" fillId="4" borderId="11" xfId="0" applyNumberFormat="1" applyFont="1" applyFill="1" applyBorder="1" applyAlignment="1" applyProtection="1">
      <alignment horizontal="center" vertical="center"/>
      <protection locked="0"/>
    </xf>
    <xf numFmtId="0" fontId="0" fillId="4" borderId="11" xfId="0" applyNumberFormat="1" applyFont="1" applyFill="1" applyBorder="1" applyAlignment="1" applyProtection="1">
      <alignment horizontal="center" vertical="center"/>
      <protection locked="0"/>
    </xf>
    <xf numFmtId="0" fontId="0" fillId="4" borderId="12" xfId="0" applyNumberFormat="1" applyFont="1" applyFill="1" applyBorder="1" applyAlignment="1" applyProtection="1">
      <alignment horizontal="center" vertical="center"/>
      <protection locked="0"/>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41" fillId="4" borderId="11" xfId="0" applyFont="1" applyFill="1" applyBorder="1" applyAlignment="1">
      <alignment horizontal="center" vertical="center"/>
    </xf>
    <xf numFmtId="0" fontId="41" fillId="4" borderId="12"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5" fillId="0" borderId="10" xfId="0" applyFont="1" applyFill="1" applyBorder="1" applyAlignment="1">
      <alignment horizontal="center" wrapText="1"/>
    </xf>
    <xf numFmtId="0" fontId="25" fillId="0" borderId="11" xfId="0" applyFont="1" applyFill="1" applyBorder="1" applyAlignment="1">
      <alignment horizontal="center" wrapText="1"/>
    </xf>
    <xf numFmtId="0" fontId="25" fillId="0" borderId="12" xfId="0" applyFont="1" applyFill="1" applyBorder="1" applyAlignment="1">
      <alignment horizont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44" fontId="2" fillId="14" borderId="11" xfId="1" applyFont="1" applyFill="1" applyBorder="1" applyAlignment="1" applyProtection="1">
      <alignment horizontal="center" vertical="center"/>
      <protection locked="0"/>
    </xf>
    <xf numFmtId="44" fontId="2" fillId="14" borderId="12" xfId="1" applyFont="1" applyFill="1" applyBorder="1" applyAlignment="1" applyProtection="1">
      <alignment horizontal="center" vertical="center"/>
      <protection locked="0"/>
    </xf>
    <xf numFmtId="44" fontId="12" fillId="4" borderId="11" xfId="1" applyFont="1" applyFill="1" applyBorder="1" applyAlignment="1">
      <alignment horizontal="center" vertical="center" wrapText="1"/>
    </xf>
    <xf numFmtId="44" fontId="12" fillId="4" borderId="12" xfId="1"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43" fontId="2" fillId="4" borderId="11" xfId="1" applyNumberFormat="1" applyFont="1" applyFill="1" applyBorder="1" applyAlignment="1">
      <alignment horizontal="center" vertical="center" wrapText="1"/>
    </xf>
    <xf numFmtId="43" fontId="2" fillId="4" borderId="12" xfId="1" applyNumberFormat="1" applyFont="1" applyFill="1" applyBorder="1" applyAlignment="1">
      <alignment horizontal="center" vertical="center" wrapText="1"/>
    </xf>
    <xf numFmtId="0" fontId="44" fillId="4" borderId="2" xfId="0" applyFont="1" applyFill="1" applyBorder="1" applyAlignment="1">
      <alignment horizontal="center" vertical="center"/>
    </xf>
    <xf numFmtId="1" fontId="2" fillId="2" borderId="2" xfId="0" applyNumberFormat="1" applyFont="1" applyFill="1" applyBorder="1" applyAlignment="1" applyProtection="1">
      <alignment horizontal="center" vertical="center"/>
    </xf>
    <xf numFmtId="1" fontId="3" fillId="4" borderId="2" xfId="0" applyNumberFormat="1" applyFont="1" applyFill="1" applyBorder="1" applyAlignment="1" applyProtection="1">
      <alignment horizontal="center" vertical="center"/>
    </xf>
    <xf numFmtId="0" fontId="9" fillId="0" borderId="10" xfId="0" applyFont="1" applyFill="1" applyBorder="1" applyAlignment="1">
      <alignment horizontal="left" vertical="center"/>
    </xf>
    <xf numFmtId="0" fontId="9" fillId="0" borderId="11" xfId="0" applyFont="1" applyFill="1" applyBorder="1" applyAlignment="1">
      <alignment horizontal="left" vertical="center"/>
    </xf>
    <xf numFmtId="0" fontId="9" fillId="0" borderId="11" xfId="0" applyFont="1" applyFill="1" applyBorder="1" applyAlignment="1">
      <alignment horizontal="center" vertical="center"/>
    </xf>
    <xf numFmtId="0" fontId="9" fillId="0" borderId="10" xfId="0" applyFont="1" applyFill="1" applyBorder="1" applyAlignment="1">
      <alignment horizontal="center" vertical="center"/>
    </xf>
    <xf numFmtId="0" fontId="2" fillId="12" borderId="28" xfId="0" applyFont="1" applyFill="1" applyBorder="1" applyAlignment="1">
      <alignment horizontal="right" vertical="center"/>
    </xf>
    <xf numFmtId="0" fontId="2" fillId="12" borderId="29" xfId="0" applyFont="1" applyFill="1" applyBorder="1" applyAlignment="1">
      <alignment horizontal="right" vertical="center"/>
    </xf>
    <xf numFmtId="0" fontId="34" fillId="4" borderId="29" xfId="0" applyFont="1" applyFill="1" applyBorder="1" applyAlignment="1" applyProtection="1">
      <alignment horizontal="center" vertical="center"/>
      <protection locked="0"/>
    </xf>
    <xf numFmtId="0" fontId="34" fillId="4" borderId="30" xfId="0" applyFont="1" applyFill="1" applyBorder="1" applyAlignment="1" applyProtection="1">
      <alignment horizontal="center" vertical="center"/>
      <protection locked="0"/>
    </xf>
    <xf numFmtId="0" fontId="2" fillId="2" borderId="26"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 fillId="2" borderId="4" xfId="0" applyFont="1" applyFill="1" applyBorder="1" applyAlignment="1">
      <alignment horizontal="center" vertical="center"/>
    </xf>
    <xf numFmtId="0" fontId="19" fillId="0" borderId="4" xfId="0" applyFont="1" applyBorder="1" applyAlignment="1">
      <alignment horizontal="center" vertical="center" wrapText="1"/>
    </xf>
    <xf numFmtId="0" fontId="19" fillId="0" borderId="27" xfId="0" applyFont="1" applyBorder="1" applyAlignment="1">
      <alignment horizontal="center" vertical="center" wrapText="1"/>
    </xf>
    <xf numFmtId="44" fontId="10" fillId="2" borderId="26" xfId="1" applyFont="1" applyFill="1" applyBorder="1" applyAlignment="1" applyProtection="1">
      <alignment horizontal="center" vertical="center"/>
      <protection locked="0"/>
    </xf>
    <xf numFmtId="44" fontId="10" fillId="2" borderId="4" xfId="1" applyFont="1" applyFill="1" applyBorder="1" applyAlignment="1" applyProtection="1">
      <alignment horizontal="center" vertical="center"/>
      <protection locked="0"/>
    </xf>
    <xf numFmtId="0" fontId="9" fillId="2" borderId="4" xfId="0" applyFont="1" applyFill="1" applyBorder="1" applyAlignment="1" applyProtection="1">
      <alignment horizontal="center" vertical="center"/>
      <protection locked="0"/>
    </xf>
    <xf numFmtId="0" fontId="17" fillId="0" borderId="4" xfId="0" applyFont="1" applyBorder="1" applyAlignment="1" applyProtection="1">
      <alignment horizontal="center"/>
      <protection locked="0"/>
    </xf>
    <xf numFmtId="0" fontId="17" fillId="0" borderId="27" xfId="0" applyFont="1" applyBorder="1" applyAlignment="1" applyProtection="1">
      <alignment horizontal="center"/>
      <protection locked="0"/>
    </xf>
    <xf numFmtId="0" fontId="0" fillId="0" borderId="10" xfId="0" applyFont="1" applyBorder="1" applyAlignment="1">
      <alignment horizontal="center"/>
    </xf>
    <xf numFmtId="0" fontId="0" fillId="0" borderId="11" xfId="0" applyFont="1" applyBorder="1" applyAlignment="1">
      <alignment horizontal="center"/>
    </xf>
    <xf numFmtId="0" fontId="0" fillId="0" borderId="12" xfId="0" applyFont="1" applyBorder="1" applyAlignment="1">
      <alignment horizontal="center"/>
    </xf>
    <xf numFmtId="0" fontId="24" fillId="0" borderId="10" xfId="0" applyFont="1" applyBorder="1" applyAlignment="1">
      <alignment horizontal="center" vertical="center" wrapText="1"/>
    </xf>
    <xf numFmtId="0" fontId="24" fillId="0" borderId="11" xfId="0" applyFont="1" applyBorder="1" applyAlignment="1">
      <alignment horizontal="center" vertical="center" wrapText="1"/>
    </xf>
    <xf numFmtId="44" fontId="40" fillId="4" borderId="11" xfId="1" applyFont="1" applyFill="1" applyBorder="1" applyAlignment="1">
      <alignment horizontal="center" vertical="center" wrapText="1"/>
    </xf>
    <xf numFmtId="44" fontId="40" fillId="4" borderId="12" xfId="1" applyFont="1" applyFill="1" applyBorder="1" applyAlignment="1">
      <alignment horizontal="center" vertical="center" wrapText="1"/>
    </xf>
    <xf numFmtId="44" fontId="25" fillId="0" borderId="11" xfId="1" applyFont="1" applyFill="1" applyBorder="1" applyAlignment="1">
      <alignment horizontal="center" vertical="center" wrapText="1"/>
    </xf>
    <xf numFmtId="44" fontId="11" fillId="4" borderId="11" xfId="1" applyFont="1" applyFill="1" applyBorder="1" applyAlignment="1">
      <alignment horizontal="center" vertical="center" wrapText="1"/>
    </xf>
    <xf numFmtId="44" fontId="11" fillId="4" borderId="12" xfId="1"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44" fontId="40" fillId="4" borderId="11" xfId="1" applyFont="1" applyFill="1" applyBorder="1" applyAlignment="1">
      <alignment horizontal="center" vertical="center"/>
    </xf>
    <xf numFmtId="44" fontId="40" fillId="4" borderId="12" xfId="1" applyFont="1" applyFill="1" applyBorder="1" applyAlignment="1">
      <alignment horizontal="center" vertical="center"/>
    </xf>
    <xf numFmtId="44" fontId="41" fillId="2" borderId="38" xfId="1" applyFont="1" applyFill="1" applyBorder="1" applyAlignment="1">
      <alignment horizontal="center" vertical="center" wrapText="1"/>
    </xf>
    <xf numFmtId="44" fontId="41" fillId="2" borderId="39" xfId="1" applyFont="1" applyFill="1" applyBorder="1" applyAlignment="1">
      <alignment horizontal="center" vertical="center" wrapText="1"/>
    </xf>
    <xf numFmtId="0" fontId="1" fillId="0" borderId="32" xfId="0" applyFont="1" applyBorder="1" applyAlignment="1">
      <alignment horizontal="center" vertical="center"/>
    </xf>
    <xf numFmtId="0" fontId="1" fillId="5" borderId="32" xfId="0" applyFont="1" applyFill="1" applyBorder="1" applyAlignment="1">
      <alignment horizontal="center" vertical="center"/>
    </xf>
    <xf numFmtId="0" fontId="1" fillId="5" borderId="33" xfId="0" applyFont="1" applyFill="1" applyBorder="1" applyAlignment="1">
      <alignment horizontal="center" vertical="center"/>
    </xf>
    <xf numFmtId="44" fontId="2" fillId="2" borderId="0" xfId="1" applyFont="1" applyFill="1" applyBorder="1" applyAlignment="1">
      <alignment horizontal="center" vertical="center" wrapText="1"/>
    </xf>
    <xf numFmtId="0" fontId="9" fillId="12" borderId="28" xfId="0" applyFont="1" applyFill="1" applyBorder="1" applyAlignment="1">
      <alignment horizontal="center" vertical="center" wrapText="1"/>
    </xf>
    <xf numFmtId="0" fontId="9" fillId="12" borderId="29" xfId="0" applyFont="1" applyFill="1" applyBorder="1" applyAlignment="1">
      <alignment horizontal="center" vertical="center" wrapText="1"/>
    </xf>
    <xf numFmtId="0" fontId="4" fillId="4" borderId="29" xfId="0" applyFont="1" applyFill="1" applyBorder="1" applyAlignment="1" applyProtection="1">
      <alignment horizontal="center" vertical="center"/>
      <protection locked="0"/>
    </xf>
    <xf numFmtId="0" fontId="4" fillId="4" borderId="30" xfId="0" applyFont="1" applyFill="1" applyBorder="1" applyAlignment="1" applyProtection="1">
      <alignment horizontal="center" vertical="center"/>
      <protection locked="0"/>
    </xf>
    <xf numFmtId="0" fontId="9" fillId="0" borderId="26"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17" fillId="0" borderId="26" xfId="0" applyFont="1" applyFill="1" applyBorder="1" applyAlignment="1" applyProtection="1">
      <alignment horizontal="center" vertical="center" wrapText="1"/>
      <protection locked="0"/>
    </xf>
    <xf numFmtId="0" fontId="17" fillId="0" borderId="4" xfId="0" applyFont="1" applyFill="1" applyBorder="1" applyAlignment="1" applyProtection="1">
      <alignment horizontal="center" vertical="center" wrapText="1"/>
      <protection locked="0"/>
    </xf>
    <xf numFmtId="44" fontId="54" fillId="0" borderId="4" xfId="0" applyNumberFormat="1" applyFont="1" applyFill="1" applyBorder="1" applyAlignment="1">
      <alignment horizontal="center" vertical="center"/>
    </xf>
    <xf numFmtId="44" fontId="0" fillId="0" borderId="4" xfId="1" applyFont="1" applyBorder="1" applyAlignment="1" applyProtection="1">
      <alignment horizontal="center"/>
      <protection locked="0"/>
    </xf>
    <xf numFmtId="0" fontId="0" fillId="0" borderId="4" xfId="0" applyFont="1" applyBorder="1" applyAlignment="1" applyProtection="1">
      <alignment horizontal="center"/>
      <protection locked="0"/>
    </xf>
    <xf numFmtId="0" fontId="0" fillId="0" borderId="27" xfId="0" applyFont="1" applyBorder="1" applyAlignment="1" applyProtection="1">
      <alignment horizontal="center"/>
      <protection locked="0"/>
    </xf>
    <xf numFmtId="0" fontId="38" fillId="0" borderId="4"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27" xfId="0" applyFont="1" applyBorder="1" applyAlignment="1">
      <alignment horizontal="center" vertical="center" wrapText="1"/>
    </xf>
    <xf numFmtId="0" fontId="24" fillId="0" borderId="31" xfId="0" applyFont="1" applyFill="1" applyBorder="1" applyAlignment="1">
      <alignment horizontal="left" vertical="center" wrapText="1"/>
    </xf>
    <xf numFmtId="0" fontId="24" fillId="0" borderId="32" xfId="0" applyFont="1" applyFill="1" applyBorder="1" applyAlignment="1">
      <alignment horizontal="left" vertical="center" wrapText="1"/>
    </xf>
    <xf numFmtId="44" fontId="54" fillId="4" borderId="32" xfId="0" applyNumberFormat="1" applyFont="1" applyFill="1" applyBorder="1" applyAlignment="1" applyProtection="1">
      <alignment horizontal="center" vertical="center" wrapText="1"/>
      <protection locked="0"/>
    </xf>
    <xf numFmtId="44" fontId="54" fillId="4" borderId="33" xfId="0" applyNumberFormat="1" applyFont="1" applyFill="1" applyBorder="1" applyAlignment="1" applyProtection="1">
      <alignment horizontal="center" vertical="center" wrapText="1"/>
      <protection locked="0"/>
    </xf>
    <xf numFmtId="44" fontId="36" fillId="4" borderId="26" xfId="1" applyFont="1" applyFill="1" applyBorder="1" applyAlignment="1">
      <alignment horizontal="center" vertical="center" wrapText="1"/>
    </xf>
    <xf numFmtId="44" fontId="36" fillId="4" borderId="4" xfId="1" applyFont="1" applyFill="1" applyBorder="1" applyAlignment="1">
      <alignment horizontal="center" vertical="center" wrapText="1"/>
    </xf>
    <xf numFmtId="44" fontId="36" fillId="4" borderId="27" xfId="1" applyFont="1" applyFill="1" applyBorder="1" applyAlignment="1">
      <alignment horizontal="center" vertical="center" wrapText="1"/>
    </xf>
    <xf numFmtId="0" fontId="0" fillId="10" borderId="4" xfId="0" applyFont="1" applyFill="1" applyBorder="1" applyAlignment="1" applyProtection="1">
      <alignment horizontal="center" vertical="center"/>
      <protection locked="0"/>
    </xf>
    <xf numFmtId="44" fontId="47" fillId="4" borderId="4" xfId="0" applyNumberFormat="1" applyFont="1" applyFill="1" applyBorder="1" applyAlignment="1">
      <alignment horizontal="center" vertical="center"/>
    </xf>
    <xf numFmtId="0" fontId="47" fillId="4" borderId="4" xfId="0" applyFont="1" applyFill="1" applyBorder="1" applyAlignment="1">
      <alignment horizontal="center" vertical="center"/>
    </xf>
    <xf numFmtId="0" fontId="19" fillId="0" borderId="4" xfId="0" applyFont="1" applyFill="1" applyBorder="1" applyAlignment="1">
      <alignment horizontal="center" vertical="center" wrapText="1"/>
    </xf>
    <xf numFmtId="44" fontId="2" fillId="2" borderId="26" xfId="1" applyFont="1" applyFill="1" applyBorder="1" applyAlignment="1" applyProtection="1">
      <alignment horizontal="center" vertical="center"/>
      <protection locked="0"/>
    </xf>
    <xf numFmtId="44" fontId="2" fillId="2" borderId="4" xfId="1"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38" fillId="4" borderId="4" xfId="0" applyFont="1" applyFill="1" applyBorder="1" applyAlignment="1" applyProtection="1">
      <alignment horizontal="center" vertical="center"/>
      <protection locked="0"/>
    </xf>
    <xf numFmtId="0" fontId="1" fillId="0" borderId="4" xfId="0" applyFont="1" applyBorder="1" applyAlignment="1" applyProtection="1">
      <alignment horizontal="center"/>
      <protection locked="0"/>
    </xf>
    <xf numFmtId="0" fontId="1" fillId="0" borderId="27" xfId="0" applyFont="1" applyBorder="1" applyAlignment="1" applyProtection="1">
      <alignment horizontal="center"/>
      <protection locked="0"/>
    </xf>
    <xf numFmtId="9" fontId="9" fillId="0" borderId="26" xfId="2" applyFont="1" applyFill="1" applyBorder="1" applyAlignment="1">
      <alignment horizontal="center" vertical="center" wrapText="1"/>
    </xf>
    <xf numFmtId="9" fontId="9" fillId="0" borderId="4" xfId="2" applyFont="1" applyFill="1" applyBorder="1" applyAlignment="1">
      <alignment horizontal="center" vertical="center" wrapText="1"/>
    </xf>
    <xf numFmtId="9" fontId="9" fillId="0" borderId="27" xfId="2" applyFont="1" applyFill="1" applyBorder="1" applyAlignment="1">
      <alignment horizontal="center" vertical="center" wrapText="1"/>
    </xf>
    <xf numFmtId="0" fontId="24" fillId="12" borderId="26" xfId="0" applyFont="1" applyFill="1" applyBorder="1" applyAlignment="1">
      <alignment horizontal="center" vertical="center" wrapText="1"/>
    </xf>
    <xf numFmtId="0" fontId="24" fillId="12" borderId="4" xfId="0" applyFont="1" applyFill="1" applyBorder="1" applyAlignment="1">
      <alignment horizontal="center" vertical="center" wrapText="1"/>
    </xf>
    <xf numFmtId="0" fontId="24" fillId="12" borderId="31" xfId="0" applyFont="1" applyFill="1" applyBorder="1" applyAlignment="1">
      <alignment horizontal="center" vertical="center" wrapText="1"/>
    </xf>
    <xf numFmtId="0" fontId="24" fillId="12" borderId="32" xfId="0" applyFont="1" applyFill="1" applyBorder="1" applyAlignment="1">
      <alignment horizontal="center" vertical="center" wrapText="1"/>
    </xf>
    <xf numFmtId="0" fontId="2" fillId="2" borderId="4" xfId="0" applyFont="1" applyFill="1" applyBorder="1" applyAlignment="1">
      <alignment horizontal="center" vertical="center"/>
    </xf>
    <xf numFmtId="0" fontId="2" fillId="2" borderId="32" xfId="0" applyFont="1" applyFill="1" applyBorder="1" applyAlignment="1">
      <alignment horizontal="center" vertical="center"/>
    </xf>
    <xf numFmtId="0" fontId="0" fillId="4" borderId="4" xfId="0" applyFont="1" applyFill="1" applyBorder="1" applyAlignment="1" applyProtection="1">
      <alignment horizontal="center" vertical="center"/>
      <protection locked="0"/>
    </xf>
    <xf numFmtId="0" fontId="0" fillId="4" borderId="32" xfId="0" applyFont="1" applyFill="1" applyBorder="1" applyAlignment="1" applyProtection="1">
      <alignment horizontal="center" vertical="center"/>
      <protection locked="0"/>
    </xf>
    <xf numFmtId="0" fontId="19" fillId="0" borderId="4" xfId="0" applyFont="1" applyBorder="1" applyAlignment="1">
      <alignment horizontal="center" vertical="center"/>
    </xf>
    <xf numFmtId="0" fontId="19" fillId="0" borderId="32" xfId="0" applyFont="1" applyBorder="1" applyAlignment="1">
      <alignment horizontal="center" vertical="center"/>
    </xf>
    <xf numFmtId="14" fontId="0" fillId="4" borderId="4" xfId="0" applyNumberFormat="1" applyFont="1" applyFill="1" applyBorder="1" applyAlignment="1" applyProtection="1">
      <alignment horizontal="center" vertical="center"/>
      <protection locked="0"/>
    </xf>
    <xf numFmtId="0" fontId="24" fillId="0" borderId="4" xfId="0" applyFont="1" applyBorder="1" applyAlignment="1">
      <alignment horizontal="center" vertical="center"/>
    </xf>
    <xf numFmtId="0" fontId="24" fillId="0" borderId="32" xfId="0" applyFont="1" applyBorder="1" applyAlignment="1">
      <alignment horizontal="center" vertical="center"/>
    </xf>
    <xf numFmtId="0" fontId="0" fillId="4" borderId="27" xfId="0" applyFont="1" applyFill="1" applyBorder="1" applyAlignment="1" applyProtection="1">
      <alignment horizontal="center" vertical="center"/>
      <protection locked="0"/>
    </xf>
    <xf numFmtId="20" fontId="0" fillId="4" borderId="32" xfId="0" applyNumberFormat="1" applyFont="1" applyFill="1" applyBorder="1" applyAlignment="1" applyProtection="1">
      <alignment horizontal="center" vertical="center"/>
      <protection locked="0"/>
    </xf>
    <xf numFmtId="20" fontId="0" fillId="4" borderId="32" xfId="0" applyNumberFormat="1" applyFont="1" applyFill="1" applyBorder="1" applyAlignment="1" applyProtection="1">
      <alignment horizontal="center"/>
      <protection locked="0"/>
    </xf>
    <xf numFmtId="0" fontId="0" fillId="4" borderId="33" xfId="0" applyFont="1" applyFill="1" applyBorder="1" applyAlignment="1" applyProtection="1">
      <alignment horizontal="center"/>
      <protection locked="0"/>
    </xf>
    <xf numFmtId="0" fontId="2" fillId="2" borderId="26"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9" fillId="0" borderId="4" xfId="0" applyFont="1" applyBorder="1" applyAlignment="1" applyProtection="1">
      <alignment horizontal="center" vertical="center" wrapText="1"/>
      <protection locked="0"/>
    </xf>
    <xf numFmtId="0" fontId="19" fillId="0" borderId="27" xfId="0" applyFont="1" applyBorder="1" applyAlignment="1" applyProtection="1">
      <alignment horizontal="center" vertical="center" wrapText="1"/>
      <protection locked="0"/>
    </xf>
    <xf numFmtId="0" fontId="0" fillId="0" borderId="0" xfId="0" applyFont="1" applyBorder="1" applyAlignment="1">
      <alignment horizontal="center"/>
    </xf>
    <xf numFmtId="0" fontId="2" fillId="12" borderId="28" xfId="0" applyFont="1" applyFill="1" applyBorder="1" applyAlignment="1">
      <alignment horizontal="right" vertical="center" wrapText="1"/>
    </xf>
    <xf numFmtId="0" fontId="34" fillId="4" borderId="29" xfId="0" applyFont="1" applyFill="1" applyBorder="1" applyAlignment="1">
      <alignment horizontal="center" vertical="center"/>
    </xf>
    <xf numFmtId="0" fontId="34" fillId="4" borderId="30" xfId="0" applyFont="1" applyFill="1" applyBorder="1" applyAlignment="1">
      <alignment horizontal="center" vertical="center"/>
    </xf>
    <xf numFmtId="0" fontId="6" fillId="2" borderId="26"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19" fillId="2" borderId="4" xfId="0" applyFont="1" applyFill="1" applyBorder="1" applyAlignment="1">
      <alignment horizontal="center" vertical="center"/>
    </xf>
    <xf numFmtId="0" fontId="1" fillId="9" borderId="28" xfId="0" applyFont="1" applyFill="1" applyBorder="1" applyAlignment="1">
      <alignment horizontal="center"/>
    </xf>
    <xf numFmtId="0" fontId="1" fillId="9" borderId="29" xfId="0" applyFont="1" applyFill="1" applyBorder="1" applyAlignment="1">
      <alignment horizontal="center"/>
    </xf>
    <xf numFmtId="0" fontId="1" fillId="9" borderId="30" xfId="0" applyFont="1" applyFill="1" applyBorder="1" applyAlignment="1">
      <alignment horizontal="center"/>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24" fillId="0" borderId="4" xfId="0" applyFont="1" applyFill="1" applyBorder="1" applyAlignment="1">
      <alignment horizontal="center" vertical="center"/>
    </xf>
    <xf numFmtId="0" fontId="24" fillId="0" borderId="27" xfId="0" applyFont="1" applyFill="1" applyBorder="1" applyAlignment="1">
      <alignment horizontal="center" vertical="center"/>
    </xf>
    <xf numFmtId="0" fontId="18" fillId="12" borderId="26" xfId="0" applyFont="1" applyFill="1" applyBorder="1" applyAlignment="1">
      <alignment horizontal="center" vertical="top" wrapText="1"/>
    </xf>
    <xf numFmtId="0" fontId="18" fillId="12" borderId="4" xfId="0" applyFont="1" applyFill="1" applyBorder="1" applyAlignment="1">
      <alignment horizontal="center" vertical="top" wrapText="1"/>
    </xf>
    <xf numFmtId="0" fontId="18" fillId="12" borderId="31" xfId="0" applyFont="1" applyFill="1" applyBorder="1" applyAlignment="1">
      <alignment horizontal="center" vertical="top" wrapText="1"/>
    </xf>
    <xf numFmtId="0" fontId="18" fillId="12" borderId="32" xfId="0" applyFont="1" applyFill="1" applyBorder="1" applyAlignment="1">
      <alignment horizontal="center" vertical="top" wrapText="1"/>
    </xf>
    <xf numFmtId="0" fontId="25" fillId="0" borderId="4" xfId="0" applyFont="1" applyBorder="1" applyAlignment="1">
      <alignment horizontal="center" vertical="center" wrapText="1"/>
    </xf>
    <xf numFmtId="0" fontId="9" fillId="4" borderId="4" xfId="0" applyFont="1" applyFill="1" applyBorder="1" applyAlignment="1" applyProtection="1">
      <alignment horizontal="center"/>
      <protection locked="0"/>
    </xf>
    <xf numFmtId="0" fontId="10" fillId="4" borderId="4" xfId="0" applyFont="1" applyFill="1" applyBorder="1" applyAlignment="1" applyProtection="1">
      <alignment horizontal="center" wrapText="1"/>
      <protection locked="0"/>
    </xf>
    <xf numFmtId="0" fontId="10" fillId="4" borderId="27" xfId="0" applyFont="1" applyFill="1" applyBorder="1" applyAlignment="1" applyProtection="1">
      <alignment horizontal="center" wrapText="1"/>
      <protection locked="0"/>
    </xf>
    <xf numFmtId="0" fontId="5" fillId="4" borderId="4" xfId="0" applyFont="1" applyFill="1" applyBorder="1" applyAlignment="1" applyProtection="1">
      <alignment horizontal="center"/>
      <protection locked="0"/>
    </xf>
    <xf numFmtId="0" fontId="10" fillId="4" borderId="4" xfId="0" applyFont="1" applyFill="1" applyBorder="1" applyAlignment="1" applyProtection="1">
      <alignment horizontal="center" vertical="center"/>
      <protection locked="0"/>
    </xf>
    <xf numFmtId="0" fontId="10" fillId="4" borderId="27" xfId="0" applyFont="1" applyFill="1" applyBorder="1" applyAlignment="1" applyProtection="1">
      <alignment horizontal="center" vertical="center"/>
      <protection locked="0"/>
    </xf>
    <xf numFmtId="0" fontId="10" fillId="0" borderId="32" xfId="0" applyFont="1" applyBorder="1" applyAlignment="1">
      <alignment horizontal="left" vertical="center" wrapText="1"/>
    </xf>
    <xf numFmtId="0" fontId="9" fillId="4" borderId="32" xfId="0" applyFont="1" applyFill="1" applyBorder="1" applyAlignment="1" applyProtection="1">
      <alignment horizontal="center" vertical="center"/>
      <protection locked="0"/>
    </xf>
    <xf numFmtId="0" fontId="9" fillId="4" borderId="33" xfId="0" applyFont="1" applyFill="1" applyBorder="1" applyAlignment="1" applyProtection="1">
      <alignment horizontal="center" vertical="center"/>
      <protection locked="0"/>
    </xf>
    <xf numFmtId="44" fontId="54" fillId="0" borderId="32" xfId="0" applyNumberFormat="1" applyFont="1" applyFill="1" applyBorder="1" applyAlignment="1">
      <alignment horizontal="center" vertical="center"/>
    </xf>
    <xf numFmtId="0" fontId="0" fillId="0" borderId="0" xfId="0" applyFont="1" applyAlignment="1">
      <alignment horizontal="center"/>
    </xf>
    <xf numFmtId="44" fontId="25" fillId="0" borderId="4" xfId="0" applyNumberFormat="1" applyFont="1" applyFill="1" applyBorder="1" applyAlignment="1">
      <alignment horizontal="center" vertical="center" wrapText="1"/>
    </xf>
    <xf numFmtId="0" fontId="6" fillId="0" borderId="12" xfId="0" applyFont="1" applyFill="1" applyBorder="1" applyAlignment="1">
      <alignment horizontal="center" vertical="center" wrapText="1"/>
    </xf>
    <xf numFmtId="0" fontId="19" fillId="0" borderId="4" xfId="0" applyFont="1" applyFill="1" applyBorder="1" applyAlignment="1" applyProtection="1">
      <alignment horizontal="center" vertical="center"/>
      <protection locked="0"/>
    </xf>
    <xf numFmtId="0" fontId="19" fillId="0" borderId="4" xfId="0" applyFont="1" applyFill="1" applyBorder="1" applyAlignment="1" applyProtection="1">
      <alignment horizontal="center" vertical="center"/>
    </xf>
    <xf numFmtId="0" fontId="19" fillId="0" borderId="27" xfId="0" applyFont="1" applyFill="1" applyBorder="1" applyAlignment="1" applyProtection="1">
      <alignment horizontal="center" vertical="center"/>
    </xf>
    <xf numFmtId="0" fontId="25" fillId="0" borderId="26" xfId="0" applyFont="1" applyFill="1" applyBorder="1" applyAlignment="1">
      <alignment horizontal="center" vertical="center" wrapText="1"/>
    </xf>
    <xf numFmtId="44" fontId="6" fillId="0" borderId="1" xfId="1" applyFont="1" applyFill="1" applyBorder="1" applyAlignment="1">
      <alignment horizontal="center" vertical="center" wrapText="1"/>
    </xf>
    <xf numFmtId="44" fontId="6" fillId="0" borderId="3" xfId="1" applyFont="1" applyFill="1" applyBorder="1" applyAlignment="1">
      <alignment horizontal="center" vertical="center" wrapText="1"/>
    </xf>
    <xf numFmtId="44" fontId="6" fillId="0" borderId="7" xfId="1" applyFont="1" applyFill="1" applyBorder="1" applyAlignment="1">
      <alignment horizontal="center" vertical="center" wrapText="1"/>
    </xf>
    <xf numFmtId="44" fontId="6" fillId="0" borderId="9" xfId="1" applyFont="1" applyFill="1" applyBorder="1" applyAlignment="1">
      <alignment horizontal="center" vertical="center" wrapText="1"/>
    </xf>
    <xf numFmtId="44" fontId="25" fillId="0" borderId="4" xfId="1" applyFont="1" applyFill="1" applyBorder="1" applyAlignment="1">
      <alignment horizontal="center" vertical="center" wrapText="1"/>
    </xf>
    <xf numFmtId="44" fontId="9" fillId="0" borderId="1" xfId="0" applyNumberFormat="1" applyFont="1" applyFill="1" applyBorder="1" applyAlignment="1">
      <alignment horizontal="center" vertical="center" wrapText="1"/>
    </xf>
    <xf numFmtId="44" fontId="9" fillId="0" borderId="3" xfId="0" applyNumberFormat="1" applyFont="1" applyFill="1" applyBorder="1" applyAlignment="1">
      <alignment horizontal="center" vertical="center" wrapText="1"/>
    </xf>
    <xf numFmtId="44" fontId="9" fillId="0" borderId="7" xfId="0" applyNumberFormat="1" applyFont="1" applyFill="1" applyBorder="1" applyAlignment="1">
      <alignment horizontal="center" vertical="center" wrapText="1"/>
    </xf>
    <xf numFmtId="44" fontId="9" fillId="0" borderId="9" xfId="0" applyNumberFormat="1" applyFont="1" applyFill="1" applyBorder="1" applyAlignment="1">
      <alignment horizontal="center" vertical="center" wrapText="1"/>
    </xf>
    <xf numFmtId="44" fontId="6" fillId="0" borderId="1" xfId="0" applyNumberFormat="1" applyFont="1" applyFill="1" applyBorder="1" applyAlignment="1">
      <alignment horizontal="center" vertical="center" wrapText="1"/>
    </xf>
    <xf numFmtId="44" fontId="6" fillId="0" borderId="3" xfId="0" applyNumberFormat="1" applyFont="1" applyFill="1" applyBorder="1" applyAlignment="1">
      <alignment horizontal="center" vertical="center" wrapText="1"/>
    </xf>
    <xf numFmtId="44" fontId="6" fillId="0" borderId="7" xfId="0" applyNumberFormat="1" applyFont="1" applyFill="1" applyBorder="1" applyAlignment="1">
      <alignment horizontal="center" vertical="center" wrapText="1"/>
    </xf>
    <xf numFmtId="44" fontId="6" fillId="0" borderId="9" xfId="0" applyNumberFormat="1" applyFont="1" applyFill="1" applyBorder="1" applyAlignment="1">
      <alignment horizontal="center" vertical="center" wrapText="1"/>
    </xf>
    <xf numFmtId="44" fontId="6" fillId="0" borderId="5" xfId="0" applyNumberFormat="1" applyFont="1" applyFill="1" applyBorder="1" applyAlignment="1">
      <alignment horizontal="center" vertical="center" wrapText="1"/>
    </xf>
    <xf numFmtId="44" fontId="6" fillId="0" borderId="6" xfId="0" applyNumberFormat="1" applyFont="1" applyFill="1" applyBorder="1" applyAlignment="1">
      <alignment horizontal="center" vertical="center" wrapText="1"/>
    </xf>
    <xf numFmtId="0" fontId="1" fillId="2" borderId="4" xfId="0" applyFont="1" applyFill="1" applyBorder="1" applyAlignment="1">
      <alignment horizontal="left" vertical="center" wrapText="1"/>
    </xf>
    <xf numFmtId="0" fontId="0" fillId="4" borderId="10" xfId="0" applyFont="1" applyFill="1" applyBorder="1" applyAlignment="1" applyProtection="1">
      <alignment horizontal="center" vertical="center" wrapText="1"/>
      <protection locked="0"/>
    </xf>
    <xf numFmtId="0" fontId="0" fillId="4" borderId="11" xfId="0" applyFont="1" applyFill="1" applyBorder="1" applyAlignment="1" applyProtection="1">
      <alignment horizontal="center" vertical="center" wrapText="1"/>
      <protection locked="0"/>
    </xf>
    <xf numFmtId="0" fontId="0" fillId="4" borderId="12" xfId="0" applyFont="1" applyFill="1" applyBorder="1" applyAlignment="1" applyProtection="1">
      <alignment horizontal="center" vertical="center" wrapText="1"/>
      <protection locked="0"/>
    </xf>
    <xf numFmtId="0" fontId="17" fillId="4" borderId="11" xfId="0" applyFont="1" applyFill="1" applyBorder="1" applyAlignment="1" applyProtection="1">
      <alignment horizontal="center" vertical="center" wrapText="1"/>
      <protection locked="0"/>
    </xf>
    <xf numFmtId="0" fontId="17" fillId="4" borderId="43" xfId="0" applyFont="1" applyFill="1" applyBorder="1" applyAlignment="1" applyProtection="1">
      <alignment horizontal="center" vertical="center" wrapText="1"/>
      <protection locked="0"/>
    </xf>
    <xf numFmtId="0" fontId="4" fillId="4" borderId="10"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5" fillId="4" borderId="11" xfId="0" applyFont="1" applyFill="1" applyBorder="1" applyAlignment="1" applyProtection="1">
      <alignment horizontal="center" vertical="center"/>
      <protection locked="0"/>
    </xf>
    <xf numFmtId="0" fontId="5" fillId="4" borderId="2" xfId="0" applyFont="1" applyFill="1" applyBorder="1" applyAlignment="1" applyProtection="1">
      <alignment horizontal="center" vertical="center"/>
      <protection locked="0"/>
    </xf>
    <xf numFmtId="0" fontId="5" fillId="4" borderId="3" xfId="0" applyFont="1" applyFill="1" applyBorder="1" applyAlignment="1" applyProtection="1">
      <alignment horizontal="center" vertical="center"/>
      <protection locked="0"/>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0" fillId="4" borderId="2" xfId="0" applyFont="1" applyFill="1" applyBorder="1" applyAlignment="1" applyProtection="1">
      <alignment horizontal="center" vertical="center"/>
      <protection locked="0"/>
    </xf>
    <xf numFmtId="0" fontId="0" fillId="4" borderId="3" xfId="0" applyFont="1" applyFill="1" applyBorder="1" applyAlignment="1" applyProtection="1">
      <alignment horizontal="center" vertical="center"/>
      <protection locked="0"/>
    </xf>
    <xf numFmtId="0" fontId="1" fillId="2" borderId="10"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0" fillId="4" borderId="2" xfId="0" applyFont="1" applyFill="1" applyBorder="1" applyAlignment="1" applyProtection="1">
      <alignment horizontal="center" vertical="center" wrapText="1"/>
      <protection locked="0"/>
    </xf>
    <xf numFmtId="0" fontId="0" fillId="4" borderId="3" xfId="0" applyFont="1" applyFill="1" applyBorder="1" applyAlignment="1" applyProtection="1">
      <alignment horizontal="center" vertical="center" wrapText="1"/>
      <protection locked="0"/>
    </xf>
    <xf numFmtId="0" fontId="1" fillId="0" borderId="1" xfId="0" applyFont="1" applyBorder="1" applyAlignment="1">
      <alignment horizontal="left" vertical="center"/>
    </xf>
    <xf numFmtId="0" fontId="1" fillId="0" borderId="2" xfId="0" applyFont="1" applyBorder="1" applyAlignment="1">
      <alignment horizontal="left" vertical="center"/>
    </xf>
    <xf numFmtId="0" fontId="0" fillId="4" borderId="40" xfId="0" applyFont="1" applyFill="1" applyBorder="1" applyAlignment="1" applyProtection="1">
      <alignment horizontal="center" vertical="center"/>
      <protection locked="0"/>
    </xf>
    <xf numFmtId="0" fontId="38" fillId="4" borderId="11" xfId="0" applyFont="1" applyFill="1" applyBorder="1" applyAlignment="1" applyProtection="1">
      <alignment horizontal="center" vertical="center" wrapText="1"/>
      <protection locked="0"/>
    </xf>
    <xf numFmtId="0" fontId="38" fillId="4" borderId="12" xfId="0" applyFont="1" applyFill="1" applyBorder="1" applyAlignment="1" applyProtection="1">
      <alignment horizontal="center" vertical="center" wrapText="1"/>
      <protection locked="0"/>
    </xf>
    <xf numFmtId="14" fontId="1" fillId="4" borderId="11" xfId="0" applyNumberFormat="1" applyFont="1" applyFill="1" applyBorder="1" applyAlignment="1" applyProtection="1">
      <alignment horizontal="center" vertical="center"/>
      <protection locked="0"/>
    </xf>
    <xf numFmtId="0" fontId="1" fillId="4" borderId="12" xfId="0" applyNumberFormat="1" applyFont="1" applyFill="1" applyBorder="1" applyAlignment="1" applyProtection="1">
      <alignment horizontal="center" vertical="center"/>
      <protection locked="0"/>
    </xf>
    <xf numFmtId="0" fontId="2" fillId="2" borderId="4" xfId="0" applyFont="1" applyFill="1" applyBorder="1" applyAlignment="1">
      <alignment horizontal="left" vertical="center"/>
    </xf>
    <xf numFmtId="0" fontId="5" fillId="4" borderId="11" xfId="0" applyFont="1" applyFill="1" applyBorder="1" applyAlignment="1" applyProtection="1">
      <alignment horizontal="left" vertical="center"/>
      <protection locked="0"/>
    </xf>
    <xf numFmtId="0" fontId="5" fillId="4" borderId="12" xfId="0" applyFont="1" applyFill="1" applyBorder="1" applyAlignment="1" applyProtection="1">
      <alignment horizontal="left" vertical="center"/>
      <protection locked="0"/>
    </xf>
    <xf numFmtId="0" fontId="5" fillId="4" borderId="12" xfId="0" applyFont="1" applyFill="1" applyBorder="1" applyAlignment="1" applyProtection="1">
      <alignment horizontal="center" vertical="center"/>
      <protection locked="0"/>
    </xf>
    <xf numFmtId="0" fontId="3" fillId="4" borderId="11" xfId="0" applyFont="1" applyFill="1" applyBorder="1" applyAlignment="1" applyProtection="1">
      <alignment horizontal="center" vertical="center" wrapText="1"/>
      <protection locked="0"/>
    </xf>
    <xf numFmtId="0" fontId="3" fillId="4" borderId="12" xfId="0" applyFont="1" applyFill="1" applyBorder="1" applyAlignment="1" applyProtection="1">
      <alignment horizontal="center" vertical="center" wrapText="1"/>
      <protection locked="0"/>
    </xf>
    <xf numFmtId="0" fontId="18" fillId="0" borderId="11" xfId="0" applyFont="1" applyBorder="1" applyAlignment="1">
      <alignment horizontal="center" wrapText="1"/>
    </xf>
    <xf numFmtId="0" fontId="11" fillId="4" borderId="11" xfId="0" applyFont="1" applyFill="1" applyBorder="1" applyAlignment="1" applyProtection="1">
      <alignment horizontal="center" vertical="center" wrapText="1"/>
      <protection locked="0"/>
    </xf>
    <xf numFmtId="0" fontId="11" fillId="4" borderId="12" xfId="0" applyFont="1" applyFill="1" applyBorder="1" applyAlignment="1" applyProtection="1">
      <alignment horizontal="center" vertical="center" wrapText="1"/>
      <protection locked="0"/>
    </xf>
    <xf numFmtId="0" fontId="5" fillId="4" borderId="10" xfId="0" applyFont="1" applyFill="1" applyBorder="1" applyAlignment="1" applyProtection="1">
      <alignment horizontal="left" vertical="center" wrapText="1"/>
      <protection locked="0"/>
    </xf>
    <xf numFmtId="0" fontId="5" fillId="4" borderId="11" xfId="0" applyFont="1" applyFill="1" applyBorder="1" applyAlignment="1" applyProtection="1">
      <alignment horizontal="left" vertical="center" wrapText="1"/>
      <protection locked="0"/>
    </xf>
    <xf numFmtId="0" fontId="5" fillId="4" borderId="43" xfId="0" applyFont="1" applyFill="1" applyBorder="1" applyAlignment="1" applyProtection="1">
      <alignment horizontal="left" vertical="center" wrapText="1"/>
      <protection locked="0"/>
    </xf>
    <xf numFmtId="0" fontId="1" fillId="9" borderId="27" xfId="0" applyFont="1" applyFill="1" applyBorder="1" applyAlignment="1">
      <alignment horizontal="center" vertical="center"/>
    </xf>
    <xf numFmtId="0" fontId="2" fillId="0" borderId="1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4" borderId="22" xfId="0" applyFont="1" applyFill="1" applyBorder="1" applyAlignment="1" applyProtection="1">
      <alignment horizontal="center" vertical="center"/>
      <protection locked="0"/>
    </xf>
    <xf numFmtId="0" fontId="24" fillId="0" borderId="22" xfId="0" applyFont="1" applyBorder="1" applyAlignment="1">
      <alignment horizontal="center" vertical="center"/>
    </xf>
    <xf numFmtId="0" fontId="2" fillId="4" borderId="23" xfId="0" applyFont="1" applyFill="1" applyBorder="1" applyAlignment="1" applyProtection="1">
      <alignment horizontal="center" vertical="center"/>
      <protection locked="0"/>
    </xf>
    <xf numFmtId="0" fontId="2" fillId="0" borderId="24" xfId="0" applyFont="1" applyFill="1" applyBorder="1" applyAlignment="1">
      <alignment horizontal="center" vertical="center"/>
    </xf>
    <xf numFmtId="0" fontId="2" fillId="0" borderId="0" xfId="0" applyFont="1" applyFill="1" applyBorder="1" applyAlignment="1">
      <alignment horizontal="center" vertical="center"/>
    </xf>
    <xf numFmtId="0" fontId="2" fillId="4" borderId="0" xfId="0" applyFont="1" applyFill="1" applyBorder="1" applyAlignment="1" applyProtection="1">
      <alignment horizontal="center" vertical="center"/>
      <protection locked="0"/>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9" fillId="4" borderId="11" xfId="3" applyFill="1" applyBorder="1" applyAlignment="1" applyProtection="1">
      <alignment horizontal="center" vertical="center" wrapText="1"/>
      <protection locked="0"/>
    </xf>
    <xf numFmtId="0" fontId="29" fillId="4" borderId="12" xfId="3" applyFill="1" applyBorder="1" applyAlignment="1" applyProtection="1">
      <alignment horizontal="center" vertical="center" wrapText="1"/>
      <protection locked="0"/>
    </xf>
    <xf numFmtId="0" fontId="38" fillId="2" borderId="10" xfId="0" applyFont="1" applyFill="1" applyBorder="1" applyAlignment="1">
      <alignment horizontal="center" vertical="center" wrapText="1"/>
    </xf>
    <xf numFmtId="0" fontId="38" fillId="2" borderId="11"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6" fillId="4" borderId="11" xfId="0" applyFont="1" applyFill="1" applyBorder="1" applyAlignment="1">
      <alignment horizontal="center" vertical="center"/>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0" fillId="0" borderId="0" xfId="0" applyFont="1" applyFill="1" applyBorder="1" applyAlignment="1">
      <alignment horizontal="center"/>
    </xf>
    <xf numFmtId="0" fontId="0" fillId="0" borderId="25" xfId="0" applyFont="1" applyFill="1" applyBorder="1" applyAlignment="1">
      <alignment horizontal="center"/>
    </xf>
    <xf numFmtId="0" fontId="9" fillId="2" borderId="10" xfId="0" applyFont="1" applyFill="1" applyBorder="1" applyAlignment="1">
      <alignment horizontal="left" vertical="center"/>
    </xf>
    <xf numFmtId="0" fontId="9" fillId="2" borderId="11" xfId="0" applyFont="1" applyFill="1" applyBorder="1" applyAlignment="1">
      <alignment horizontal="left" vertical="center"/>
    </xf>
    <xf numFmtId="0" fontId="9" fillId="2" borderId="12" xfId="0" applyFont="1" applyFill="1" applyBorder="1" applyAlignment="1">
      <alignment horizontal="left" vertical="center"/>
    </xf>
    <xf numFmtId="0" fontId="16" fillId="4" borderId="10" xfId="0" applyFont="1" applyFill="1" applyBorder="1" applyAlignment="1" applyProtection="1">
      <alignment horizontal="center"/>
      <protection locked="0"/>
    </xf>
    <xf numFmtId="0" fontId="16" fillId="4" borderId="11" xfId="0" applyFont="1" applyFill="1" applyBorder="1" applyAlignment="1" applyProtection="1">
      <alignment horizontal="center"/>
      <protection locked="0"/>
    </xf>
    <xf numFmtId="0" fontId="16" fillId="4" borderId="43" xfId="0" applyFont="1" applyFill="1" applyBorder="1" applyAlignment="1" applyProtection="1">
      <alignment horizontal="center"/>
      <protection locked="0"/>
    </xf>
    <xf numFmtId="0" fontId="2" fillId="9" borderId="10" xfId="0" applyFont="1" applyFill="1" applyBorder="1" applyAlignment="1">
      <alignment horizontal="center" vertical="center" wrapText="1"/>
    </xf>
    <xf numFmtId="0" fontId="2" fillId="9" borderId="11" xfId="0" applyFont="1" applyFill="1" applyBorder="1" applyAlignment="1">
      <alignment horizontal="center" vertical="center" wrapText="1"/>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1" fillId="4" borderId="11" xfId="0" applyNumberFormat="1" applyFont="1" applyFill="1" applyBorder="1" applyAlignment="1" applyProtection="1">
      <alignment horizontal="center" vertical="center"/>
      <protection locked="0"/>
    </xf>
    <xf numFmtId="0" fontId="2" fillId="2" borderId="10"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10" fillId="4" borderId="11" xfId="0" applyFont="1" applyFill="1" applyBorder="1" applyAlignment="1" applyProtection="1">
      <alignment horizontal="left" vertical="center" wrapText="1"/>
      <protection locked="0"/>
    </xf>
    <xf numFmtId="0" fontId="10" fillId="4" borderId="43" xfId="0" applyFont="1" applyFill="1" applyBorder="1" applyAlignment="1" applyProtection="1">
      <alignment horizontal="left" vertical="center" wrapText="1"/>
      <protection locked="0"/>
    </xf>
    <xf numFmtId="166" fontId="41" fillId="4" borderId="49" xfId="1" applyNumberFormat="1" applyFont="1" applyFill="1" applyBorder="1" applyAlignment="1" applyProtection="1">
      <alignment horizontal="center" vertical="center" wrapText="1"/>
      <protection locked="0"/>
    </xf>
    <xf numFmtId="166" fontId="41" fillId="4" borderId="50" xfId="1" applyNumberFormat="1" applyFont="1" applyFill="1" applyBorder="1" applyAlignment="1" applyProtection="1">
      <alignment horizontal="center" vertical="center" wrapText="1"/>
      <protection locked="0"/>
    </xf>
    <xf numFmtId="166" fontId="41" fillId="4" borderId="51" xfId="1" applyNumberFormat="1" applyFont="1" applyFill="1" applyBorder="1" applyAlignment="1" applyProtection="1">
      <alignment horizontal="center" vertical="center" wrapText="1"/>
      <protection locked="0"/>
    </xf>
    <xf numFmtId="0" fontId="6" fillId="2" borderId="61" xfId="0" applyFont="1" applyFill="1" applyBorder="1" applyAlignment="1">
      <alignment horizontal="left" vertical="center"/>
    </xf>
    <xf numFmtId="0" fontId="6" fillId="2" borderId="13" xfId="0" applyFont="1" applyFill="1" applyBorder="1" applyAlignment="1">
      <alignment horizontal="left" vertical="center"/>
    </xf>
    <xf numFmtId="0" fontId="6" fillId="2" borderId="46" xfId="0" applyFont="1" applyFill="1" applyBorder="1" applyAlignment="1">
      <alignment horizontal="left" vertical="center"/>
    </xf>
    <xf numFmtId="0" fontId="7" fillId="4" borderId="61" xfId="0" applyFont="1" applyFill="1" applyBorder="1" applyAlignment="1" applyProtection="1">
      <alignment horizontal="center" vertical="center"/>
      <protection locked="0"/>
    </xf>
    <xf numFmtId="0" fontId="7" fillId="4" borderId="13" xfId="0" applyFont="1" applyFill="1" applyBorder="1" applyAlignment="1" applyProtection="1">
      <alignment horizontal="center" vertical="center"/>
      <protection locked="0"/>
    </xf>
    <xf numFmtId="0" fontId="7" fillId="4" borderId="46" xfId="0" applyFont="1" applyFill="1" applyBorder="1" applyAlignment="1" applyProtection="1">
      <alignment horizontal="center" vertical="center"/>
      <protection locked="0"/>
    </xf>
    <xf numFmtId="0" fontId="38" fillId="0" borderId="35" xfId="0" applyFont="1" applyBorder="1" applyAlignment="1">
      <alignment horizontal="center" vertical="center"/>
    </xf>
    <xf numFmtId="0" fontId="38" fillId="0" borderId="36" xfId="0" applyFont="1" applyBorder="1" applyAlignment="1">
      <alignment horizontal="center" vertical="center"/>
    </xf>
    <xf numFmtId="0" fontId="38" fillId="0" borderId="37" xfId="0" applyFont="1" applyBorder="1" applyAlignment="1">
      <alignment horizontal="center" vertical="center"/>
    </xf>
    <xf numFmtId="0" fontId="18" fillId="0" borderId="35" xfId="0" applyFont="1" applyBorder="1" applyAlignment="1">
      <alignment horizontal="center" vertical="top" wrapText="1"/>
    </xf>
    <xf numFmtId="0" fontId="18" fillId="0" borderId="36" xfId="0" applyFont="1" applyBorder="1" applyAlignment="1">
      <alignment horizontal="center" vertical="top" wrapText="1"/>
    </xf>
    <xf numFmtId="0" fontId="18" fillId="0" borderId="37" xfId="0" applyFont="1" applyBorder="1" applyAlignment="1">
      <alignment horizontal="center" vertical="top" wrapText="1"/>
    </xf>
    <xf numFmtId="0" fontId="56" fillId="4" borderId="0" xfId="0" applyFont="1" applyFill="1" applyBorder="1" applyAlignment="1" applyProtection="1">
      <alignment horizontal="center" vertical="center" wrapText="1"/>
      <protection locked="0"/>
    </xf>
    <xf numFmtId="0" fontId="9" fillId="4" borderId="4" xfId="0" applyFont="1" applyFill="1" applyBorder="1" applyAlignment="1" applyProtection="1">
      <alignment horizontal="center" vertical="center" wrapText="1"/>
      <protection locked="0"/>
    </xf>
    <xf numFmtId="0" fontId="0" fillId="10" borderId="5" xfId="0" applyFont="1" applyFill="1" applyBorder="1" applyAlignment="1">
      <alignment horizontal="center"/>
    </xf>
    <xf numFmtId="0" fontId="0" fillId="10" borderId="0" xfId="0" applyFont="1" applyFill="1" applyBorder="1" applyAlignment="1">
      <alignment horizontal="center"/>
    </xf>
    <xf numFmtId="0" fontId="19" fillId="0" borderId="22" xfId="0" applyFont="1" applyBorder="1" applyAlignment="1" applyProtection="1">
      <alignment horizontal="center" vertical="center"/>
      <protection locked="0"/>
    </xf>
    <xf numFmtId="0" fontId="2" fillId="4" borderId="22" xfId="0" applyFont="1" applyFill="1" applyBorder="1" applyAlignment="1">
      <alignment horizontal="center" vertical="center" wrapText="1"/>
    </xf>
    <xf numFmtId="0" fontId="2" fillId="4" borderId="22" xfId="0" applyFont="1" applyFill="1" applyBorder="1" applyAlignment="1">
      <alignment horizontal="center" vertical="center"/>
    </xf>
    <xf numFmtId="0" fontId="19" fillId="0" borderId="22" xfId="0" applyFont="1" applyBorder="1" applyAlignment="1">
      <alignment horizontal="center" vertical="center" wrapText="1"/>
    </xf>
    <xf numFmtId="166" fontId="6" fillId="4" borderId="49" xfId="1" applyNumberFormat="1" applyFont="1" applyFill="1" applyBorder="1" applyAlignment="1" applyProtection="1">
      <alignment horizontal="center" vertical="center" wrapText="1"/>
    </xf>
    <xf numFmtId="166" fontId="6" fillId="4" borderId="50" xfId="1" applyNumberFormat="1" applyFont="1" applyFill="1" applyBorder="1" applyAlignment="1" applyProtection="1">
      <alignment horizontal="center" vertical="center" wrapText="1"/>
    </xf>
    <xf numFmtId="0" fontId="60" fillId="4" borderId="11" xfId="0" applyFont="1" applyFill="1" applyBorder="1" applyAlignment="1" applyProtection="1">
      <alignment horizontal="center" vertical="center" wrapText="1"/>
      <protection locked="0"/>
    </xf>
    <xf numFmtId="0" fontId="60" fillId="4" borderId="43" xfId="0" applyFont="1" applyFill="1" applyBorder="1" applyAlignment="1" applyProtection="1">
      <alignment horizontal="center" vertical="center" wrapText="1"/>
      <protection locked="0"/>
    </xf>
    <xf numFmtId="0" fontId="6" fillId="4" borderId="42" xfId="0" applyFont="1" applyFill="1" applyBorder="1" applyAlignment="1" applyProtection="1">
      <alignment horizontal="center" vertical="center" wrapText="1"/>
      <protection locked="0"/>
    </xf>
    <xf numFmtId="0" fontId="6" fillId="4" borderId="11" xfId="0" applyFont="1" applyFill="1" applyBorder="1" applyAlignment="1" applyProtection="1">
      <alignment horizontal="center" vertical="center" wrapText="1"/>
      <protection locked="0"/>
    </xf>
    <xf numFmtId="0" fontId="6" fillId="4" borderId="43" xfId="0" applyFont="1" applyFill="1" applyBorder="1" applyAlignment="1" applyProtection="1">
      <alignment horizontal="center" vertical="center" wrapText="1"/>
      <protection locked="0"/>
    </xf>
    <xf numFmtId="0" fontId="2" fillId="4" borderId="42"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43" xfId="0" applyFont="1" applyFill="1" applyBorder="1" applyAlignment="1">
      <alignment horizontal="center" vertical="center" wrapText="1"/>
    </xf>
    <xf numFmtId="44" fontId="54" fillId="0" borderId="0" xfId="0" applyNumberFormat="1" applyFont="1" applyFill="1" applyBorder="1" applyAlignment="1">
      <alignment horizontal="center" vertical="center"/>
    </xf>
    <xf numFmtId="44" fontId="0" fillId="0" borderId="4" xfId="1" applyFont="1" applyBorder="1" applyAlignment="1">
      <alignment horizontal="center"/>
    </xf>
    <xf numFmtId="44" fontId="0" fillId="0" borderId="27" xfId="1" applyFont="1" applyBorder="1" applyAlignment="1">
      <alignment horizontal="center"/>
    </xf>
    <xf numFmtId="43" fontId="0" fillId="4" borderId="11" xfId="0" applyNumberFormat="1" applyFont="1" applyFill="1" applyBorder="1" applyAlignment="1" applyProtection="1">
      <alignment horizontal="center" vertical="center"/>
    </xf>
    <xf numFmtId="0" fontId="0" fillId="4" borderId="11" xfId="0" applyFont="1" applyFill="1" applyBorder="1" applyAlignment="1" applyProtection="1">
      <alignment horizontal="center" vertical="center"/>
    </xf>
    <xf numFmtId="0" fontId="0" fillId="4" borderId="12" xfId="0" applyFont="1" applyFill="1" applyBorder="1" applyAlignment="1" applyProtection="1">
      <alignment horizontal="center" vertical="center"/>
    </xf>
    <xf numFmtId="0" fontId="1" fillId="0" borderId="21" xfId="0" applyFont="1" applyBorder="1" applyAlignment="1">
      <alignment horizontal="center"/>
    </xf>
    <xf numFmtId="0" fontId="1" fillId="0" borderId="22" xfId="0" applyFont="1" applyBorder="1" applyAlignment="1">
      <alignment horizontal="center"/>
    </xf>
    <xf numFmtId="0" fontId="1" fillId="0" borderId="23" xfId="0" applyFont="1" applyBorder="1" applyAlignment="1">
      <alignment horizontal="center"/>
    </xf>
    <xf numFmtId="0" fontId="2" fillId="4" borderId="13" xfId="0" applyFont="1" applyFill="1" applyBorder="1" applyAlignment="1" applyProtection="1">
      <alignment horizontal="center" vertical="center"/>
    </xf>
    <xf numFmtId="0" fontId="2" fillId="4" borderId="44" xfId="0" applyFont="1" applyFill="1" applyBorder="1" applyAlignment="1" applyProtection="1">
      <alignment horizontal="center" vertical="center"/>
    </xf>
    <xf numFmtId="0" fontId="5" fillId="4" borderId="13" xfId="0" applyFont="1" applyFill="1" applyBorder="1" applyAlignment="1" applyProtection="1">
      <alignment horizontal="center" vertical="center"/>
    </xf>
    <xf numFmtId="0" fontId="5" fillId="4" borderId="44" xfId="0" applyFont="1" applyFill="1" applyBorder="1" applyAlignment="1" applyProtection="1">
      <alignment horizontal="center" vertical="center"/>
    </xf>
    <xf numFmtId="0" fontId="60" fillId="4" borderId="11" xfId="0" applyFont="1" applyFill="1" applyBorder="1" applyAlignment="1" applyProtection="1">
      <alignment horizontal="center" vertical="top"/>
      <protection locked="0"/>
    </xf>
    <xf numFmtId="0" fontId="60" fillId="4" borderId="43" xfId="0" applyFont="1" applyFill="1" applyBorder="1" applyAlignment="1" applyProtection="1">
      <alignment horizontal="center" vertical="top"/>
      <protection locked="0"/>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0" fillId="4" borderId="11" xfId="0" applyFont="1" applyFill="1" applyBorder="1" applyAlignment="1" applyProtection="1">
      <alignment horizontal="center" vertical="center"/>
      <protection locked="0"/>
    </xf>
    <xf numFmtId="0" fontId="0" fillId="4" borderId="12" xfId="0" applyFont="1" applyFill="1" applyBorder="1" applyAlignment="1" applyProtection="1">
      <alignment horizontal="center" vertical="center"/>
      <protection locked="0"/>
    </xf>
    <xf numFmtId="44" fontId="0" fillId="0" borderId="27" xfId="1" applyFont="1" applyBorder="1" applyAlignment="1" applyProtection="1">
      <alignment horizontal="center"/>
      <protection locked="0"/>
    </xf>
    <xf numFmtId="44" fontId="41" fillId="14" borderId="11" xfId="1" applyFont="1" applyFill="1" applyBorder="1" applyAlignment="1" applyProtection="1">
      <alignment horizontal="center" vertical="center"/>
      <protection locked="0"/>
    </xf>
    <xf numFmtId="44" fontId="41" fillId="14" borderId="12" xfId="1" applyFont="1" applyFill="1" applyBorder="1" applyAlignment="1" applyProtection="1">
      <alignment horizontal="center" vertical="center"/>
      <protection locked="0"/>
    </xf>
    <xf numFmtId="0" fontId="2" fillId="9" borderId="1" xfId="0" applyFont="1" applyFill="1" applyBorder="1" applyAlignment="1">
      <alignment horizontal="center" vertical="center" wrapText="1"/>
    </xf>
    <xf numFmtId="0" fontId="2" fillId="9" borderId="3" xfId="0" applyFont="1" applyFill="1" applyBorder="1" applyAlignment="1">
      <alignment horizontal="center" vertical="center" wrapText="1"/>
    </xf>
    <xf numFmtId="0" fontId="2" fillId="9" borderId="7" xfId="0" applyFont="1" applyFill="1" applyBorder="1" applyAlignment="1">
      <alignment horizontal="center" vertical="center" wrapText="1"/>
    </xf>
    <xf numFmtId="0" fontId="2" fillId="9" borderId="9" xfId="0" applyFont="1" applyFill="1" applyBorder="1" applyAlignment="1">
      <alignment horizontal="center" vertical="center" wrapText="1"/>
    </xf>
    <xf numFmtId="0" fontId="6" fillId="4" borderId="0" xfId="0" applyFont="1" applyFill="1" applyBorder="1" applyAlignment="1" applyProtection="1">
      <alignment horizontal="center" vertical="center" wrapText="1"/>
      <protection locked="0"/>
    </xf>
    <xf numFmtId="0" fontId="24" fillId="0" borderId="24" xfId="0" applyFont="1" applyBorder="1" applyAlignment="1">
      <alignment horizontal="center" wrapText="1"/>
    </xf>
    <xf numFmtId="0" fontId="24" fillId="0" borderId="0" xfId="0" applyFont="1" applyBorder="1" applyAlignment="1">
      <alignment horizontal="center" wrapText="1"/>
    </xf>
    <xf numFmtId="0" fontId="19" fillId="0" borderId="22" xfId="0" applyFont="1" applyBorder="1" applyAlignment="1">
      <alignment horizontal="center" vertical="center"/>
    </xf>
    <xf numFmtId="0" fontId="19" fillId="4" borderId="22" xfId="0" applyFont="1" applyFill="1" applyBorder="1" applyAlignment="1" applyProtection="1">
      <alignment horizontal="center" vertical="center"/>
      <protection locked="0"/>
    </xf>
    <xf numFmtId="0" fontId="19" fillId="4" borderId="23" xfId="0" applyFont="1" applyFill="1" applyBorder="1" applyAlignment="1" applyProtection="1">
      <alignment horizontal="center" vertical="center"/>
      <protection locked="0"/>
    </xf>
    <xf numFmtId="43" fontId="2" fillId="4" borderId="11" xfId="1" applyNumberFormat="1" applyFont="1" applyFill="1" applyBorder="1" applyAlignment="1" applyProtection="1">
      <alignment horizontal="center" vertical="center" wrapText="1"/>
    </xf>
    <xf numFmtId="43" fontId="2" fillId="4" borderId="12" xfId="1" applyNumberFormat="1" applyFont="1" applyFill="1" applyBorder="1" applyAlignment="1" applyProtection="1">
      <alignment horizontal="center" vertical="center" wrapText="1"/>
    </xf>
    <xf numFmtId="0" fontId="2" fillId="2" borderId="54" xfId="0" applyFont="1" applyFill="1" applyBorder="1" applyAlignment="1">
      <alignment horizontal="center" vertical="center" wrapText="1"/>
    </xf>
    <xf numFmtId="0" fontId="2" fillId="2" borderId="53" xfId="0" applyFont="1" applyFill="1" applyBorder="1" applyAlignment="1">
      <alignment horizontal="center" vertical="center" wrapText="1"/>
    </xf>
    <xf numFmtId="44" fontId="40" fillId="4" borderId="11" xfId="1" applyFont="1" applyFill="1" applyBorder="1" applyAlignment="1" applyProtection="1">
      <alignment horizontal="center" vertical="center" wrapText="1"/>
    </xf>
    <xf numFmtId="44" fontId="40" fillId="4" borderId="12" xfId="1" applyFont="1" applyFill="1" applyBorder="1" applyAlignment="1" applyProtection="1">
      <alignment horizontal="center" vertical="center" wrapText="1"/>
    </xf>
    <xf numFmtId="166" fontId="34" fillId="4" borderId="55" xfId="1" applyNumberFormat="1" applyFont="1" applyFill="1" applyBorder="1" applyAlignment="1" applyProtection="1">
      <alignment horizontal="center" vertical="center"/>
      <protection locked="0"/>
    </xf>
    <xf numFmtId="166" fontId="34" fillId="4" borderId="14" xfId="1" applyNumberFormat="1" applyFont="1" applyFill="1" applyBorder="1" applyAlignment="1" applyProtection="1">
      <alignment horizontal="center" vertical="center"/>
      <protection locked="0"/>
    </xf>
    <xf numFmtId="166" fontId="34" fillId="4" borderId="15" xfId="1" applyNumberFormat="1" applyFont="1" applyFill="1" applyBorder="1" applyAlignment="1" applyProtection="1">
      <alignment horizontal="center" vertical="center"/>
      <protection locked="0"/>
    </xf>
    <xf numFmtId="0" fontId="6" fillId="12" borderId="20" xfId="0" applyFont="1" applyFill="1" applyBorder="1" applyAlignment="1">
      <alignment horizontal="center" vertical="center" wrapText="1"/>
    </xf>
    <xf numFmtId="0" fontId="6" fillId="12" borderId="14" xfId="0" applyFont="1" applyFill="1" applyBorder="1" applyAlignment="1">
      <alignment horizontal="center" vertical="center" wrapText="1"/>
    </xf>
    <xf numFmtId="0" fontId="6" fillId="12" borderId="52" xfId="0" applyFont="1" applyFill="1" applyBorder="1" applyAlignment="1">
      <alignment horizontal="center" vertical="center" wrapText="1"/>
    </xf>
    <xf numFmtId="0" fontId="0" fillId="4" borderId="4" xfId="0" applyFont="1" applyFill="1" applyBorder="1" applyAlignment="1" applyProtection="1">
      <alignment horizontal="center" vertical="center" wrapText="1"/>
      <protection locked="0"/>
    </xf>
    <xf numFmtId="0" fontId="0" fillId="4" borderId="32" xfId="0" applyFont="1" applyFill="1" applyBorder="1" applyAlignment="1" applyProtection="1">
      <alignment horizontal="center" vertical="center" wrapText="1"/>
      <protection locked="0"/>
    </xf>
    <xf numFmtId="0" fontId="24" fillId="0" borderId="29" xfId="0" applyFont="1" applyBorder="1" applyAlignment="1">
      <alignment horizontal="center" vertical="center"/>
    </xf>
    <xf numFmtId="44" fontId="0" fillId="0" borderId="32" xfId="1" applyFont="1" applyBorder="1" applyAlignment="1">
      <alignment horizontal="center"/>
    </xf>
    <xf numFmtId="0" fontId="2" fillId="2" borderId="21" xfId="0" applyFont="1" applyFill="1" applyBorder="1" applyAlignment="1">
      <alignment horizontal="center" vertical="top"/>
    </xf>
    <xf numFmtId="0" fontId="2" fillId="2" borderId="22" xfId="0" applyFont="1" applyFill="1" applyBorder="1" applyAlignment="1">
      <alignment horizontal="center" vertical="top"/>
    </xf>
    <xf numFmtId="0" fontId="2" fillId="2" borderId="23" xfId="0" applyFont="1" applyFill="1" applyBorder="1" applyAlignment="1">
      <alignment horizontal="center" vertical="top"/>
    </xf>
    <xf numFmtId="0" fontId="2" fillId="2" borderId="21"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9" fillId="2" borderId="29" xfId="0" applyFont="1" applyFill="1" applyBorder="1" applyAlignment="1">
      <alignment horizontal="center" vertical="center" wrapText="1"/>
    </xf>
    <xf numFmtId="0" fontId="9" fillId="2" borderId="30" xfId="0" applyFont="1" applyFill="1" applyBorder="1" applyAlignment="1">
      <alignment horizontal="center" vertical="center" wrapText="1"/>
    </xf>
    <xf numFmtId="0" fontId="9" fillId="12" borderId="26" xfId="0" applyFont="1" applyFill="1" applyBorder="1" applyAlignment="1">
      <alignment horizontal="center" vertical="center" wrapText="1"/>
    </xf>
    <xf numFmtId="0" fontId="9" fillId="12" borderId="4" xfId="0" applyFont="1" applyFill="1" applyBorder="1" applyAlignment="1">
      <alignment horizontal="center" vertical="center" wrapText="1"/>
    </xf>
    <xf numFmtId="0" fontId="4" fillId="4" borderId="4" xfId="0" applyFont="1" applyFill="1" applyBorder="1" applyAlignment="1" applyProtection="1">
      <alignment horizontal="center" vertical="center"/>
      <protection locked="0"/>
    </xf>
    <xf numFmtId="0" fontId="9" fillId="0" borderId="29"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38" fillId="4" borderId="32" xfId="0" applyFont="1" applyFill="1" applyBorder="1" applyAlignment="1" applyProtection="1">
      <alignment horizontal="center" vertical="center"/>
      <protection locked="0"/>
    </xf>
    <xf numFmtId="0" fontId="6" fillId="12" borderId="28" xfId="0" applyFont="1" applyFill="1" applyBorder="1" applyAlignment="1">
      <alignment horizontal="center" vertical="center" wrapText="1"/>
    </xf>
    <xf numFmtId="0" fontId="6" fillId="12" borderId="29" xfId="0" applyFont="1" applyFill="1" applyBorder="1" applyAlignment="1">
      <alignment horizontal="center" vertical="center" wrapText="1"/>
    </xf>
    <xf numFmtId="0" fontId="34" fillId="14" borderId="1" xfId="0" applyFont="1" applyFill="1" applyBorder="1" applyAlignment="1" applyProtection="1">
      <alignment horizontal="center" vertical="center"/>
      <protection locked="0"/>
    </xf>
    <xf numFmtId="0" fontId="34" fillId="14" borderId="3" xfId="0" applyFont="1" applyFill="1" applyBorder="1" applyAlignment="1" applyProtection="1">
      <alignment horizontal="center" vertical="center"/>
      <protection locked="0"/>
    </xf>
    <xf numFmtId="0" fontId="34" fillId="14" borderId="47" xfId="0" applyFont="1" applyFill="1" applyBorder="1" applyAlignment="1" applyProtection="1">
      <alignment horizontal="center" vertical="center"/>
      <protection locked="0"/>
    </xf>
    <xf numFmtId="0" fontId="34" fillId="14" borderId="59" xfId="0" applyFont="1" applyFill="1" applyBorder="1" applyAlignment="1" applyProtection="1">
      <alignment horizontal="center" vertical="center"/>
      <protection locked="0"/>
    </xf>
    <xf numFmtId="0" fontId="2" fillId="4" borderId="0" xfId="0" applyFont="1" applyFill="1" applyBorder="1" applyAlignment="1" applyProtection="1">
      <alignment horizontal="center" vertical="center"/>
    </xf>
    <xf numFmtId="0" fontId="2" fillId="4" borderId="25" xfId="0" applyFont="1" applyFill="1" applyBorder="1" applyAlignment="1" applyProtection="1">
      <alignment horizontal="center" vertical="center"/>
    </xf>
    <xf numFmtId="0" fontId="24" fillId="12" borderId="57" xfId="0" applyFont="1" applyFill="1" applyBorder="1" applyAlignment="1">
      <alignment horizontal="center" vertical="center" wrapText="1"/>
    </xf>
    <xf numFmtId="0" fontId="24" fillId="12" borderId="3" xfId="0" applyFont="1" applyFill="1" applyBorder="1" applyAlignment="1">
      <alignment horizontal="center" vertical="center" wrapText="1"/>
    </xf>
    <xf numFmtId="0" fontId="24" fillId="12" borderId="35" xfId="0" applyFont="1" applyFill="1" applyBorder="1" applyAlignment="1">
      <alignment horizontal="center" vertical="center" wrapText="1"/>
    </xf>
    <xf numFmtId="0" fontId="24" fillId="12" borderId="59" xfId="0" applyFont="1" applyFill="1" applyBorder="1" applyAlignment="1">
      <alignment horizontal="center" vertical="center" wrapText="1"/>
    </xf>
    <xf numFmtId="0" fontId="9" fillId="4" borderId="32" xfId="0" applyFont="1" applyFill="1" applyBorder="1" applyAlignment="1" applyProtection="1">
      <alignment horizontal="center" vertical="center" wrapText="1"/>
      <protection locked="0"/>
    </xf>
    <xf numFmtId="0" fontId="9" fillId="4" borderId="33" xfId="0" applyFont="1" applyFill="1" applyBorder="1" applyAlignment="1" applyProtection="1">
      <alignment horizontal="center" vertical="center" wrapText="1"/>
      <protection locked="0"/>
    </xf>
    <xf numFmtId="0" fontId="9" fillId="12" borderId="31" xfId="0" applyFont="1" applyFill="1" applyBorder="1" applyAlignment="1">
      <alignment horizontal="center" vertical="center" wrapText="1"/>
    </xf>
    <xf numFmtId="0" fontId="9" fillId="12" borderId="32" xfId="0" applyFont="1" applyFill="1" applyBorder="1" applyAlignment="1">
      <alignment horizontal="center" vertical="center" wrapText="1"/>
    </xf>
    <xf numFmtId="0" fontId="25" fillId="12" borderId="26" xfId="0" applyFont="1" applyFill="1" applyBorder="1" applyAlignment="1">
      <alignment horizontal="center" vertical="center" wrapText="1"/>
    </xf>
    <xf numFmtId="0" fontId="25" fillId="12" borderId="4" xfId="0" applyFont="1" applyFill="1" applyBorder="1" applyAlignment="1">
      <alignment horizontal="center" vertical="center" wrapText="1"/>
    </xf>
    <xf numFmtId="0" fontId="25" fillId="12" borderId="31" xfId="0" applyFont="1" applyFill="1" applyBorder="1" applyAlignment="1">
      <alignment horizontal="center" vertical="center" wrapText="1"/>
    </xf>
    <xf numFmtId="0" fontId="25" fillId="12" borderId="32" xfId="0" applyFont="1" applyFill="1" applyBorder="1" applyAlignment="1">
      <alignment horizontal="center" vertical="center" wrapText="1"/>
    </xf>
    <xf numFmtId="0" fontId="24" fillId="0" borderId="29" xfId="0" applyFont="1" applyBorder="1" applyAlignment="1">
      <alignment horizontal="center" vertical="center" wrapText="1"/>
    </xf>
    <xf numFmtId="0" fontId="2" fillId="10" borderId="5" xfId="0" applyFont="1" applyFill="1" applyBorder="1" applyAlignment="1" applyProtection="1">
      <alignment horizontal="center" vertical="center" wrapText="1"/>
      <protection locked="0"/>
    </xf>
    <xf numFmtId="0" fontId="2" fillId="10" borderId="0" xfId="0" applyFont="1" applyFill="1" applyBorder="1" applyAlignment="1" applyProtection="1">
      <alignment horizontal="center" vertical="center" wrapText="1"/>
      <protection locked="0"/>
    </xf>
    <xf numFmtId="0" fontId="2" fillId="10" borderId="6" xfId="0" applyFont="1" applyFill="1" applyBorder="1" applyAlignment="1" applyProtection="1">
      <alignment horizontal="center" vertical="center" wrapText="1"/>
      <protection locked="0"/>
    </xf>
    <xf numFmtId="0" fontId="10" fillId="4" borderId="0" xfId="0" applyFont="1" applyFill="1" applyBorder="1" applyAlignment="1" applyProtection="1">
      <alignment horizontal="left" vertical="center" wrapText="1"/>
      <protection locked="0"/>
    </xf>
    <xf numFmtId="0" fontId="10" fillId="4" borderId="6" xfId="0" applyFont="1" applyFill="1" applyBorder="1" applyAlignment="1" applyProtection="1">
      <alignment horizontal="left" vertical="center" wrapText="1"/>
      <protection locked="0"/>
    </xf>
    <xf numFmtId="0" fontId="17" fillId="0" borderId="5" xfId="0" applyFont="1" applyBorder="1" applyAlignment="1">
      <alignment horizontal="center" vertical="center"/>
    </xf>
    <xf numFmtId="0" fontId="17" fillId="0" borderId="0" xfId="0" applyFont="1" applyBorder="1" applyAlignment="1">
      <alignment horizontal="center" vertical="center"/>
    </xf>
    <xf numFmtId="0" fontId="17" fillId="10" borderId="0" xfId="0" applyFont="1" applyFill="1" applyBorder="1" applyAlignment="1" applyProtection="1">
      <alignment horizontal="center" vertical="center" wrapText="1"/>
      <protection locked="0"/>
    </xf>
    <xf numFmtId="0" fontId="17" fillId="2" borderId="0" xfId="0" applyFont="1" applyFill="1" applyBorder="1" applyAlignment="1">
      <alignment horizontal="center" vertical="center" wrapText="1"/>
    </xf>
    <xf numFmtId="0" fontId="0" fillId="0" borderId="1" xfId="0" applyFont="1" applyBorder="1" applyAlignment="1">
      <alignment horizontal="center"/>
    </xf>
    <xf numFmtId="0" fontId="0" fillId="0" borderId="2" xfId="0" applyFont="1" applyBorder="1" applyAlignment="1">
      <alignment horizontal="center"/>
    </xf>
    <xf numFmtId="164" fontId="35" fillId="2" borderId="2" xfId="0" applyNumberFormat="1" applyFont="1" applyFill="1" applyBorder="1" applyAlignment="1">
      <alignment horizontal="center" vertical="center"/>
    </xf>
    <xf numFmtId="0" fontId="17" fillId="0" borderId="5" xfId="0" applyFont="1" applyBorder="1" applyAlignment="1">
      <alignment horizontal="center" vertical="top"/>
    </xf>
    <xf numFmtId="0" fontId="17" fillId="0" borderId="0" xfId="0" applyFont="1" applyBorder="1" applyAlignment="1">
      <alignment horizontal="center" vertical="top"/>
    </xf>
    <xf numFmtId="0" fontId="17" fillId="0" borderId="6" xfId="0" applyFont="1" applyBorder="1" applyAlignment="1">
      <alignment horizontal="center" vertical="top"/>
    </xf>
    <xf numFmtId="0" fontId="47" fillId="10" borderId="8" xfId="0" applyNumberFormat="1" applyFont="1" applyFill="1" applyBorder="1" applyAlignment="1" applyProtection="1">
      <alignment horizontal="center" vertical="center" wrapText="1"/>
      <protection locked="0"/>
    </xf>
    <xf numFmtId="0" fontId="10" fillId="0" borderId="0"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59" fillId="4" borderId="0" xfId="0" applyFont="1" applyFill="1" applyBorder="1" applyAlignment="1" applyProtection="1">
      <alignment horizontal="center" vertical="top" wrapText="1"/>
      <protection locked="0"/>
    </xf>
    <xf numFmtId="0" fontId="59" fillId="4" borderId="6" xfId="0" applyFont="1" applyFill="1" applyBorder="1" applyAlignment="1" applyProtection="1">
      <alignment horizontal="center" vertical="top" wrapText="1"/>
      <protection locked="0"/>
    </xf>
    <xf numFmtId="0" fontId="5" fillId="4" borderId="12" xfId="0" applyFont="1" applyFill="1" applyBorder="1" applyAlignment="1" applyProtection="1">
      <alignment horizontal="left" vertical="center" wrapText="1"/>
      <protection locked="0"/>
    </xf>
    <xf numFmtId="0" fontId="17" fillId="0" borderId="11" xfId="0" applyFont="1" applyBorder="1" applyAlignment="1">
      <alignment horizontal="center" wrapText="1"/>
    </xf>
    <xf numFmtId="0" fontId="0" fillId="4" borderId="11" xfId="0" applyFont="1" applyFill="1" applyBorder="1" applyAlignment="1" applyProtection="1">
      <alignment horizontal="center"/>
      <protection locked="0"/>
    </xf>
    <xf numFmtId="0" fontId="0" fillId="4" borderId="12" xfId="0" applyFont="1" applyFill="1" applyBorder="1" applyAlignment="1" applyProtection="1">
      <alignment horizontal="center"/>
      <protection locked="0"/>
    </xf>
    <xf numFmtId="0" fontId="17" fillId="0" borderId="31" xfId="0" applyFont="1" applyFill="1" applyBorder="1" applyAlignment="1" applyProtection="1">
      <alignment horizontal="center" vertical="center" wrapText="1"/>
      <protection locked="0"/>
    </xf>
    <xf numFmtId="0" fontId="17" fillId="0" borderId="32" xfId="0" applyFont="1" applyFill="1" applyBorder="1" applyAlignment="1" applyProtection="1">
      <alignment horizontal="center" vertical="center" wrapText="1"/>
      <protection locked="0"/>
    </xf>
    <xf numFmtId="0" fontId="24" fillId="0" borderId="38" xfId="0" applyFont="1" applyFill="1" applyBorder="1" applyAlignment="1">
      <alignment horizontal="left" vertical="center" wrapText="1"/>
    </xf>
    <xf numFmtId="0" fontId="24" fillId="0" borderId="39" xfId="0" applyFont="1" applyFill="1" applyBorder="1" applyAlignment="1">
      <alignment horizontal="left" vertical="center" wrapText="1"/>
    </xf>
    <xf numFmtId="0" fontId="24" fillId="0" borderId="47" xfId="0" applyFont="1" applyFill="1" applyBorder="1" applyAlignment="1">
      <alignment horizontal="left" vertical="center" wrapText="1"/>
    </xf>
    <xf numFmtId="44" fontId="0" fillId="0" borderId="34" xfId="1" applyFont="1" applyBorder="1" applyAlignment="1" applyProtection="1">
      <alignment horizontal="center"/>
      <protection locked="0"/>
    </xf>
    <xf numFmtId="0" fontId="17" fillId="0" borderId="4" xfId="0" applyFont="1" applyBorder="1" applyAlignment="1" applyProtection="1">
      <alignment horizontal="center" wrapText="1"/>
      <protection locked="0"/>
    </xf>
    <xf numFmtId="0" fontId="17" fillId="0" borderId="27" xfId="0" applyFont="1" applyBorder="1" applyAlignment="1" applyProtection="1">
      <alignment horizontal="center" wrapText="1"/>
      <protection locked="0"/>
    </xf>
    <xf numFmtId="0" fontId="17" fillId="0" borderId="34" xfId="0" applyFont="1" applyBorder="1" applyAlignment="1" applyProtection="1">
      <alignment horizontal="center" wrapText="1"/>
      <protection locked="0"/>
    </xf>
    <xf numFmtId="0" fontId="17" fillId="0" borderId="56" xfId="0" applyFont="1" applyBorder="1" applyAlignment="1" applyProtection="1">
      <alignment horizontal="center" wrapText="1"/>
      <protection locked="0"/>
    </xf>
    <xf numFmtId="44" fontId="54" fillId="4" borderId="20" xfId="0" applyNumberFormat="1" applyFont="1" applyFill="1" applyBorder="1" applyAlignment="1" applyProtection="1">
      <alignment horizontal="center" vertical="center" wrapText="1"/>
      <protection locked="0"/>
    </xf>
    <xf numFmtId="44" fontId="54" fillId="4" borderId="14" xfId="0" applyNumberFormat="1" applyFont="1" applyFill="1" applyBorder="1" applyAlignment="1" applyProtection="1">
      <alignment horizontal="center" vertical="center" wrapText="1"/>
      <protection locked="0"/>
    </xf>
    <xf numFmtId="44" fontId="54" fillId="4" borderId="15" xfId="0" applyNumberFormat="1" applyFont="1" applyFill="1" applyBorder="1" applyAlignment="1" applyProtection="1">
      <alignment horizontal="center" vertical="center" wrapText="1"/>
      <protection locked="0"/>
    </xf>
    <xf numFmtId="44" fontId="54" fillId="0" borderId="34" xfId="0" applyNumberFormat="1" applyFont="1" applyFill="1" applyBorder="1" applyAlignment="1">
      <alignment horizontal="center" vertical="center"/>
    </xf>
    <xf numFmtId="0" fontId="0" fillId="0" borderId="34" xfId="0" applyFont="1" applyBorder="1" applyAlignment="1" applyProtection="1">
      <alignment horizontal="center"/>
      <protection locked="0"/>
    </xf>
    <xf numFmtId="0" fontId="19" fillId="0" borderId="4" xfId="0" applyFont="1" applyFill="1" applyBorder="1" applyAlignment="1">
      <alignment horizontal="center" vertical="center"/>
    </xf>
    <xf numFmtId="0" fontId="19" fillId="0" borderId="27" xfId="0" applyFont="1" applyFill="1" applyBorder="1" applyAlignment="1">
      <alignment horizontal="center" vertical="center"/>
    </xf>
    <xf numFmtId="0" fontId="2" fillId="4" borderId="10"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41" fillId="4" borderId="10" xfId="0" applyFont="1" applyFill="1" applyBorder="1" applyAlignment="1">
      <alignment horizontal="center" vertical="center" wrapText="1"/>
    </xf>
    <xf numFmtId="0" fontId="41" fillId="4" borderId="1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164" fontId="35" fillId="2" borderId="2" xfId="0" applyNumberFormat="1" applyFont="1" applyFill="1" applyBorder="1" applyAlignment="1">
      <alignment horizontal="left" vertical="center"/>
    </xf>
    <xf numFmtId="164" fontId="35" fillId="2" borderId="3" xfId="0" applyNumberFormat="1" applyFont="1" applyFill="1" applyBorder="1" applyAlignment="1">
      <alignment horizontal="left" vertical="center"/>
    </xf>
    <xf numFmtId="0" fontId="2" fillId="2" borderId="1" xfId="0" applyFont="1" applyFill="1" applyBorder="1" applyAlignment="1">
      <alignment horizontal="right" vertical="center" wrapText="1"/>
    </xf>
    <xf numFmtId="0" fontId="2" fillId="2" borderId="2" xfId="0" applyFont="1" applyFill="1" applyBorder="1" applyAlignment="1">
      <alignment horizontal="right" vertical="center" wrapText="1"/>
    </xf>
    <xf numFmtId="0" fontId="33" fillId="2" borderId="2" xfId="0" applyFont="1" applyFill="1" applyBorder="1" applyAlignment="1">
      <alignment horizontal="center" vertical="center"/>
    </xf>
    <xf numFmtId="0" fontId="0" fillId="4" borderId="11" xfId="0" applyFont="1" applyFill="1" applyBorder="1" applyAlignment="1" applyProtection="1">
      <alignment horizontal="left" vertical="center"/>
      <protection locked="0"/>
    </xf>
    <xf numFmtId="0" fontId="0" fillId="4" borderId="12" xfId="0" applyFont="1" applyFill="1" applyBorder="1" applyAlignment="1" applyProtection="1">
      <alignment horizontal="left" vertical="center"/>
      <protection locked="0"/>
    </xf>
    <xf numFmtId="0" fontId="5" fillId="4" borderId="10" xfId="0" applyFont="1" applyFill="1" applyBorder="1" applyAlignment="1" applyProtection="1">
      <alignment horizontal="left" vertical="center"/>
      <protection locked="0"/>
    </xf>
    <xf numFmtId="0" fontId="5" fillId="4" borderId="43" xfId="0" applyFont="1" applyFill="1" applyBorder="1" applyAlignment="1" applyProtection="1">
      <alignment horizontal="left" vertical="center"/>
      <protection locked="0"/>
    </xf>
    <xf numFmtId="0" fontId="5" fillId="2" borderId="0" xfId="0" applyFont="1" applyFill="1" applyBorder="1" applyAlignment="1">
      <alignment horizontal="center" vertical="center"/>
    </xf>
    <xf numFmtId="0" fontId="6" fillId="2" borderId="10"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5" fillId="4" borderId="43" xfId="0" applyFont="1" applyFill="1" applyBorder="1" applyAlignment="1" applyProtection="1">
      <alignment horizontal="center" vertical="center"/>
      <protection locked="0"/>
    </xf>
    <xf numFmtId="0" fontId="2" fillId="2" borderId="11" xfId="0" applyFont="1" applyFill="1" applyBorder="1" applyAlignment="1">
      <alignment horizontal="left" vertical="center"/>
    </xf>
    <xf numFmtId="0" fontId="55" fillId="4" borderId="11" xfId="0" applyFont="1" applyFill="1" applyBorder="1" applyAlignment="1" applyProtection="1">
      <alignment horizontal="left" vertical="center" wrapText="1"/>
      <protection locked="0"/>
    </xf>
    <xf numFmtId="0" fontId="55" fillId="4" borderId="43" xfId="0" applyFont="1" applyFill="1" applyBorder="1" applyAlignment="1" applyProtection="1">
      <alignment horizontal="left" vertical="center" wrapText="1"/>
      <protection locked="0"/>
    </xf>
    <xf numFmtId="0" fontId="17" fillId="4" borderId="11" xfId="0" applyFont="1" applyFill="1" applyBorder="1" applyAlignment="1">
      <alignment horizontal="center" vertical="center" wrapText="1"/>
    </xf>
    <xf numFmtId="0" fontId="17" fillId="4" borderId="43" xfId="0" applyFont="1" applyFill="1" applyBorder="1" applyAlignment="1">
      <alignment horizontal="center" vertical="center" wrapText="1"/>
    </xf>
    <xf numFmtId="0" fontId="2" fillId="4" borderId="11" xfId="0" applyFont="1" applyFill="1" applyBorder="1" applyAlignment="1">
      <alignment horizontal="center" vertical="center"/>
    </xf>
    <xf numFmtId="0" fontId="2" fillId="4" borderId="12" xfId="0" applyFont="1" applyFill="1" applyBorder="1" applyAlignment="1">
      <alignment horizontal="center" vertical="center"/>
    </xf>
    <xf numFmtId="0" fontId="5" fillId="4" borderId="11" xfId="0" applyFont="1" applyFill="1" applyBorder="1" applyAlignment="1">
      <alignment horizontal="center" vertical="center"/>
    </xf>
    <xf numFmtId="0" fontId="5" fillId="4" borderId="12" xfId="0" applyFont="1" applyFill="1" applyBorder="1" applyAlignment="1">
      <alignment horizontal="center" vertical="center"/>
    </xf>
    <xf numFmtId="0" fontId="24" fillId="4" borderId="4" xfId="0" applyFont="1" applyFill="1" applyBorder="1" applyAlignment="1">
      <alignment horizontal="center" vertical="center"/>
    </xf>
    <xf numFmtId="0" fontId="24" fillId="4" borderId="27" xfId="0" applyFont="1" applyFill="1" applyBorder="1" applyAlignment="1">
      <alignment horizontal="center" vertical="center"/>
    </xf>
    <xf numFmtId="14" fontId="0" fillId="2" borderId="29" xfId="0" applyNumberFormat="1" applyFont="1" applyFill="1" applyBorder="1" applyAlignment="1" applyProtection="1">
      <alignment horizontal="center" vertical="center"/>
      <protection locked="0"/>
    </xf>
    <xf numFmtId="0" fontId="18" fillId="0" borderId="31" xfId="0" applyFont="1" applyFill="1" applyBorder="1" applyAlignment="1">
      <alignment horizontal="left" vertical="center" wrapText="1"/>
    </xf>
    <xf numFmtId="0" fontId="18" fillId="0" borderId="32" xfId="0" applyFont="1" applyFill="1" applyBorder="1" applyAlignment="1">
      <alignment horizontal="left" vertical="center" wrapText="1"/>
    </xf>
    <xf numFmtId="0" fontId="18" fillId="0" borderId="33" xfId="0" applyFont="1" applyFill="1" applyBorder="1" applyAlignment="1">
      <alignment horizontal="left" vertical="center" wrapText="1"/>
    </xf>
    <xf numFmtId="0" fontId="1" fillId="0" borderId="4" xfId="0" applyFont="1" applyBorder="1" applyAlignment="1" applyProtection="1">
      <alignment horizontal="center" wrapText="1"/>
      <protection locked="0"/>
    </xf>
    <xf numFmtId="0" fontId="1" fillId="0" borderId="27" xfId="0" applyFont="1" applyBorder="1" applyAlignment="1" applyProtection="1">
      <alignment horizontal="center" wrapText="1"/>
      <protection locked="0"/>
    </xf>
    <xf numFmtId="0" fontId="9" fillId="4" borderId="4" xfId="0" applyFont="1" applyFill="1" applyBorder="1" applyAlignment="1" applyProtection="1">
      <alignment horizontal="center" wrapText="1"/>
      <protection locked="0"/>
    </xf>
    <xf numFmtId="0" fontId="0" fillId="14" borderId="4" xfId="0" applyFont="1" applyFill="1" applyBorder="1" applyAlignment="1" applyProtection="1">
      <alignment horizontal="center" vertical="center"/>
      <protection locked="0"/>
    </xf>
    <xf numFmtId="0" fontId="1" fillId="0" borderId="4" xfId="0" applyFont="1" applyBorder="1" applyAlignment="1">
      <alignment horizontal="center" wrapText="1"/>
    </xf>
    <xf numFmtId="0" fontId="1" fillId="0" borderId="26" xfId="0" applyFont="1" applyBorder="1" applyAlignment="1">
      <alignment horizontal="center" wrapText="1"/>
    </xf>
    <xf numFmtId="0" fontId="1" fillId="0" borderId="4" xfId="0" applyFont="1" applyBorder="1" applyAlignment="1">
      <alignment horizontal="center"/>
    </xf>
    <xf numFmtId="0" fontId="1" fillId="0" borderId="20" xfId="0" applyFont="1" applyBorder="1" applyAlignment="1">
      <alignment horizontal="center" vertical="center"/>
    </xf>
    <xf numFmtId="0" fontId="1" fillId="0" borderId="14" xfId="0" applyFont="1" applyBorder="1" applyAlignment="1">
      <alignment horizontal="center" vertical="center"/>
    </xf>
    <xf numFmtId="0" fontId="1" fillId="0" borderId="4" xfId="0" applyFont="1" applyBorder="1" applyAlignment="1">
      <alignment horizontal="center" vertical="center"/>
    </xf>
    <xf numFmtId="0" fontId="1" fillId="0" borderId="10" xfId="0" applyFont="1" applyBorder="1" applyAlignment="1">
      <alignment horizontal="center" vertical="center"/>
    </xf>
    <xf numFmtId="0" fontId="20" fillId="0" borderId="17" xfId="0" applyFont="1" applyBorder="1" applyAlignment="1">
      <alignment horizontal="center" vertical="center"/>
    </xf>
    <xf numFmtId="0" fontId="2" fillId="2" borderId="28"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1" fillId="0" borderId="45" xfId="0" applyFont="1" applyBorder="1" applyAlignment="1">
      <alignment horizontal="center"/>
    </xf>
    <xf numFmtId="0" fontId="1" fillId="0" borderId="13" xfId="0" applyFont="1" applyBorder="1" applyAlignment="1">
      <alignment horizontal="center"/>
    </xf>
    <xf numFmtId="0" fontId="1" fillId="0" borderId="46" xfId="0" applyFont="1" applyBorder="1" applyAlignment="1">
      <alignment horizontal="center"/>
    </xf>
    <xf numFmtId="0" fontId="1" fillId="0" borderId="20" xfId="0" applyFont="1" applyBorder="1" applyAlignment="1">
      <alignment horizontal="center"/>
    </xf>
    <xf numFmtId="0" fontId="1" fillId="0" borderId="14" xfId="0" applyFont="1" applyBorder="1" applyAlignment="1">
      <alignment horizontal="center"/>
    </xf>
    <xf numFmtId="0" fontId="21" fillId="0" borderId="16" xfId="0" applyFont="1" applyBorder="1" applyAlignment="1">
      <alignment horizontal="center" vertical="center" wrapText="1"/>
    </xf>
    <xf numFmtId="0" fontId="21" fillId="0" borderId="17" xfId="0" applyFont="1" applyBorder="1" applyAlignment="1">
      <alignment horizontal="center" vertical="center" wrapText="1"/>
    </xf>
    <xf numFmtId="0" fontId="21" fillId="6" borderId="16" xfId="0" applyFont="1" applyFill="1" applyBorder="1" applyAlignment="1">
      <alignment horizontal="center" vertical="center" wrapText="1"/>
    </xf>
    <xf numFmtId="0" fontId="21" fillId="6" borderId="0" xfId="0" applyFont="1" applyFill="1" applyAlignment="1">
      <alignment horizontal="center" vertical="center" wrapText="1"/>
    </xf>
    <xf numFmtId="0" fontId="52" fillId="0" borderId="31" xfId="0" applyFont="1" applyBorder="1" applyAlignment="1">
      <alignment horizontal="left" vertical="center" wrapText="1"/>
    </xf>
    <xf numFmtId="0" fontId="52" fillId="0" borderId="32" xfId="0" applyFont="1" applyBorder="1" applyAlignment="1">
      <alignment horizontal="left" vertical="center" wrapText="1"/>
    </xf>
    <xf numFmtId="0" fontId="51" fillId="11" borderId="28" xfId="0" applyFont="1" applyFill="1" applyBorder="1" applyAlignment="1">
      <alignment horizontal="center" vertical="center" wrapText="1"/>
    </xf>
    <xf numFmtId="0" fontId="51" fillId="11" borderId="29" xfId="0" applyFont="1" applyFill="1" applyBorder="1" applyAlignment="1">
      <alignment horizontal="center" vertical="center" wrapText="1"/>
    </xf>
    <xf numFmtId="0" fontId="49" fillId="0" borderId="0" xfId="0" applyFont="1" applyAlignment="1">
      <alignment horizontal="center" vertical="center" wrapText="1"/>
    </xf>
    <xf numFmtId="0" fontId="49" fillId="0" borderId="0" xfId="0" applyFont="1" applyBorder="1" applyAlignment="1">
      <alignment horizontal="center" vertical="center"/>
    </xf>
    <xf numFmtId="0" fontId="52" fillId="0" borderId="26" xfId="0" applyFont="1" applyBorder="1" applyAlignment="1">
      <alignment horizontal="left" vertical="center" wrapText="1"/>
    </xf>
    <xf numFmtId="0" fontId="52" fillId="0" borderId="4" xfId="0" applyFont="1" applyBorder="1" applyAlignment="1">
      <alignment horizontal="left"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31" xfId="0" applyFont="1" applyBorder="1" applyAlignment="1">
      <alignment horizontal="center" wrapText="1"/>
    </xf>
    <xf numFmtId="0" fontId="1" fillId="0" borderId="32" xfId="0" applyFont="1" applyBorder="1" applyAlignment="1">
      <alignment horizontal="center" wrapText="1"/>
    </xf>
    <xf numFmtId="0" fontId="57" fillId="0" borderId="8" xfId="0" applyFont="1" applyBorder="1" applyAlignment="1">
      <alignment horizontal="center"/>
    </xf>
    <xf numFmtId="0" fontId="57" fillId="0" borderId="9" xfId="0" applyFont="1" applyBorder="1" applyAlignment="1">
      <alignment horizontal="center"/>
    </xf>
    <xf numFmtId="0" fontId="37" fillId="0" borderId="8" xfId="0" applyFont="1" applyBorder="1" applyAlignment="1">
      <alignment horizontal="center"/>
    </xf>
    <xf numFmtId="0" fontId="37" fillId="0" borderId="9" xfId="0" applyFont="1" applyBorder="1" applyAlignment="1">
      <alignment horizontal="center"/>
    </xf>
    <xf numFmtId="0" fontId="1" fillId="0" borderId="48" xfId="0" applyFont="1" applyBorder="1" applyAlignment="1">
      <alignment horizontal="center"/>
    </xf>
    <xf numFmtId="0" fontId="1" fillId="0" borderId="50" xfId="0" applyFont="1" applyBorder="1" applyAlignment="1">
      <alignment horizontal="center"/>
    </xf>
    <xf numFmtId="0" fontId="1" fillId="0" borderId="51" xfId="0" applyFont="1" applyBorder="1" applyAlignment="1">
      <alignment horizontal="center"/>
    </xf>
    <xf numFmtId="0" fontId="1" fillId="0" borderId="42" xfId="0" applyFont="1" applyBorder="1" applyAlignment="1">
      <alignment horizontal="center"/>
    </xf>
    <xf numFmtId="0" fontId="1" fillId="0" borderId="11" xfId="0" applyFont="1" applyBorder="1" applyAlignment="1">
      <alignment horizontal="center"/>
    </xf>
    <xf numFmtId="0" fontId="1" fillId="0" borderId="43" xfId="0" applyFont="1" applyBorder="1" applyAlignment="1">
      <alignment horizontal="center"/>
    </xf>
    <xf numFmtId="0" fontId="1" fillId="0" borderId="57" xfId="0" applyFont="1" applyBorder="1" applyAlignment="1">
      <alignment horizontal="center" wrapText="1"/>
    </xf>
    <xf numFmtId="0" fontId="1" fillId="0" borderId="2" xfId="0" applyFont="1" applyBorder="1" applyAlignment="1">
      <alignment horizontal="center" wrapText="1"/>
    </xf>
    <xf numFmtId="0" fontId="1" fillId="0" borderId="3" xfId="0" applyFont="1" applyBorder="1" applyAlignment="1">
      <alignment horizontal="center" wrapText="1"/>
    </xf>
    <xf numFmtId="0" fontId="1" fillId="0" borderId="41" xfId="0" applyFont="1" applyBorder="1" applyAlignment="1">
      <alignment horizontal="center" wrapText="1"/>
    </xf>
    <xf numFmtId="0" fontId="1" fillId="0" borderId="8" xfId="0" applyFont="1" applyBorder="1" applyAlignment="1">
      <alignment horizontal="center" wrapText="1"/>
    </xf>
    <xf numFmtId="0" fontId="1" fillId="0" borderId="9" xfId="0" applyFont="1" applyBorder="1" applyAlignment="1">
      <alignment horizontal="center" wrapText="1"/>
    </xf>
    <xf numFmtId="0" fontId="1" fillId="0" borderId="35" xfId="0" applyFont="1" applyBorder="1" applyAlignment="1">
      <alignment horizontal="center" wrapText="1"/>
    </xf>
    <xf numFmtId="0" fontId="1" fillId="0" borderId="36" xfId="0" applyFont="1" applyBorder="1" applyAlignment="1">
      <alignment horizontal="center" wrapText="1"/>
    </xf>
    <xf numFmtId="0" fontId="1" fillId="0" borderId="59" xfId="0" applyFont="1" applyBorder="1" applyAlignment="1">
      <alignment horizontal="center" wrapText="1"/>
    </xf>
    <xf numFmtId="0" fontId="48" fillId="0" borderId="0" xfId="0" applyFont="1" applyAlignment="1">
      <alignment horizontal="center" vertical="center"/>
    </xf>
    <xf numFmtId="0" fontId="1" fillId="0" borderId="26" xfId="0" applyFont="1" applyBorder="1" applyAlignment="1">
      <alignment horizontal="center"/>
    </xf>
    <xf numFmtId="44" fontId="2" fillId="0" borderId="1" xfId="1" applyFont="1" applyFill="1" applyBorder="1" applyAlignment="1">
      <alignment horizontal="center" vertical="center" wrapText="1"/>
    </xf>
    <xf numFmtId="44" fontId="2" fillId="0" borderId="40" xfId="1" applyFont="1" applyFill="1" applyBorder="1" applyAlignment="1">
      <alignment horizontal="center" vertical="center" wrapText="1"/>
    </xf>
    <xf numFmtId="44" fontId="2" fillId="0" borderId="7" xfId="1" applyFont="1" applyFill="1" applyBorder="1" applyAlignment="1">
      <alignment horizontal="center" vertical="center" wrapText="1"/>
    </xf>
    <xf numFmtId="44" fontId="2" fillId="0" borderId="58" xfId="1" applyFont="1" applyFill="1" applyBorder="1" applyAlignment="1">
      <alignment horizontal="center" vertical="center" wrapText="1"/>
    </xf>
    <xf numFmtId="44" fontId="1" fillId="0" borderId="1" xfId="1" applyFont="1" applyBorder="1" applyAlignment="1">
      <alignment horizontal="center" vertical="center"/>
    </xf>
    <xf numFmtId="44" fontId="1" fillId="0" borderId="40" xfId="1" applyFont="1" applyBorder="1" applyAlignment="1">
      <alignment horizontal="center" vertical="center"/>
    </xf>
    <xf numFmtId="44" fontId="1" fillId="0" borderId="47" xfId="1" applyFont="1" applyBorder="1" applyAlignment="1">
      <alignment horizontal="center" vertical="center"/>
    </xf>
    <xf numFmtId="44" fontId="1" fillId="0" borderId="37" xfId="1" applyFont="1" applyBorder="1" applyAlignment="1">
      <alignment horizontal="center" vertical="center"/>
    </xf>
    <xf numFmtId="0" fontId="1" fillId="0" borderId="48" xfId="0" applyFont="1" applyBorder="1" applyAlignment="1">
      <alignment horizontal="center" vertical="center"/>
    </xf>
    <xf numFmtId="0" fontId="1" fillId="0" borderId="50" xfId="0" applyFont="1" applyBorder="1" applyAlignment="1">
      <alignment horizontal="center" vertical="center"/>
    </xf>
    <xf numFmtId="0" fontId="1" fillId="0" borderId="51" xfId="0" applyFont="1" applyBorder="1" applyAlignment="1">
      <alignment horizontal="center" vertical="center"/>
    </xf>
  </cellXfs>
  <cellStyles count="5">
    <cellStyle name="Hipervínculo" xfId="3" builtinId="8"/>
    <cellStyle name="Moneda" xfId="1" builtinId="4"/>
    <cellStyle name="Moneda 2" xfId="4"/>
    <cellStyle name="Normal" xfId="0" builtinId="0"/>
    <cellStyle name="Porcentaje" xfId="2" builtinId="5"/>
  </cellStyles>
  <dxfs count="3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DC7CC"/>
      <color rgb="FFFCAEB5"/>
      <color rgb="FFFB8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tabColor rgb="FF00B0F0"/>
  </sheetPr>
  <dimension ref="A1:Y1048566"/>
  <sheetViews>
    <sheetView tabSelected="1" zoomScaleNormal="100" zoomScaleSheetLayoutView="40" zoomScalePageLayoutView="40" workbookViewId="0">
      <selection activeCell="D12" sqref="D12:P12"/>
    </sheetView>
  </sheetViews>
  <sheetFormatPr baseColWidth="10" defaultRowHeight="10.5" customHeight="1" x14ac:dyDescent="0.25"/>
  <cols>
    <col min="1" max="1" width="1.140625" style="58" customWidth="1"/>
    <col min="2" max="3" width="9.7109375" style="58" customWidth="1"/>
    <col min="4" max="5" width="5.7109375" style="58" customWidth="1"/>
    <col min="6" max="6" width="8.140625" style="58" customWidth="1"/>
    <col min="7" max="7" width="11.140625" style="58" customWidth="1"/>
    <col min="8" max="8" width="9.7109375" style="58" customWidth="1"/>
    <col min="9" max="9" width="1.28515625" style="58" customWidth="1"/>
    <col min="10" max="10" width="11.140625" style="58" customWidth="1"/>
    <col min="11" max="11" width="8.5703125" style="58" customWidth="1"/>
    <col min="12" max="12" width="6" style="58" customWidth="1"/>
    <col min="13" max="15" width="10.7109375" style="58" customWidth="1"/>
    <col min="16" max="16" width="11.140625" style="58" customWidth="1"/>
    <col min="17" max="17" width="1.140625" style="58" customWidth="1"/>
    <col min="18" max="18" width="11.42578125" style="58"/>
    <col min="19" max="19" width="86" style="58" customWidth="1"/>
    <col min="20" max="20" width="11.42578125" style="53"/>
    <col min="21" max="16384" width="11.42578125" style="58"/>
  </cols>
  <sheetData>
    <row r="1" spans="1:17" ht="5.25" customHeight="1" x14ac:dyDescent="0.25">
      <c r="A1" s="97"/>
      <c r="B1" s="98"/>
      <c r="C1" s="98"/>
      <c r="D1" s="98"/>
      <c r="E1" s="98"/>
      <c r="F1" s="98"/>
      <c r="G1" s="98"/>
      <c r="H1" s="98"/>
      <c r="I1" s="98"/>
      <c r="J1" s="98"/>
      <c r="K1" s="98"/>
      <c r="L1" s="98"/>
      <c r="M1" s="98"/>
      <c r="N1" s="98"/>
      <c r="O1" s="98"/>
      <c r="P1" s="99"/>
      <c r="Q1" s="99"/>
    </row>
    <row r="2" spans="1:17" ht="12" customHeight="1" x14ac:dyDescent="0.25">
      <c r="A2" s="100"/>
      <c r="B2" s="321" t="s">
        <v>1640</v>
      </c>
      <c r="C2" s="322"/>
      <c r="D2" s="322"/>
      <c r="E2" s="322"/>
      <c r="F2" s="322"/>
      <c r="G2" s="322"/>
      <c r="H2" s="322"/>
      <c r="I2" s="322"/>
      <c r="J2" s="322"/>
      <c r="K2" s="322"/>
      <c r="L2" s="322"/>
      <c r="M2" s="322"/>
      <c r="N2" s="323"/>
      <c r="O2" s="300" t="s">
        <v>1619</v>
      </c>
      <c r="P2" s="300" t="s">
        <v>1626</v>
      </c>
      <c r="Q2" s="101"/>
    </row>
    <row r="3" spans="1:17" ht="12" customHeight="1" x14ac:dyDescent="0.25">
      <c r="A3" s="100"/>
      <c r="B3" s="324"/>
      <c r="C3" s="325"/>
      <c r="D3" s="325"/>
      <c r="E3" s="325"/>
      <c r="F3" s="325"/>
      <c r="G3" s="325"/>
      <c r="H3" s="325"/>
      <c r="I3" s="325"/>
      <c r="J3" s="325"/>
      <c r="K3" s="325"/>
      <c r="L3" s="325"/>
      <c r="M3" s="325"/>
      <c r="N3" s="326"/>
      <c r="O3" s="300" t="s">
        <v>1620</v>
      </c>
      <c r="P3" s="300">
        <v>1</v>
      </c>
      <c r="Q3" s="101"/>
    </row>
    <row r="4" spans="1:17" ht="12" customHeight="1" x14ac:dyDescent="0.25">
      <c r="A4" s="100"/>
      <c r="B4" s="324"/>
      <c r="C4" s="325"/>
      <c r="D4" s="325"/>
      <c r="E4" s="325"/>
      <c r="F4" s="325"/>
      <c r="G4" s="325"/>
      <c r="H4" s="325"/>
      <c r="I4" s="325"/>
      <c r="J4" s="325"/>
      <c r="K4" s="325"/>
      <c r="L4" s="325"/>
      <c r="M4" s="325"/>
      <c r="N4" s="326"/>
      <c r="O4" s="300" t="s">
        <v>1621</v>
      </c>
      <c r="P4" s="301" t="s">
        <v>1624</v>
      </c>
      <c r="Q4" s="101"/>
    </row>
    <row r="5" spans="1:17" ht="12" customHeight="1" x14ac:dyDescent="0.25">
      <c r="A5" s="100"/>
      <c r="B5" s="327"/>
      <c r="C5" s="328"/>
      <c r="D5" s="328"/>
      <c r="E5" s="328"/>
      <c r="F5" s="328"/>
      <c r="G5" s="328"/>
      <c r="H5" s="328"/>
      <c r="I5" s="328"/>
      <c r="J5" s="328"/>
      <c r="K5" s="328"/>
      <c r="L5" s="328"/>
      <c r="M5" s="328"/>
      <c r="N5" s="329"/>
      <c r="O5" s="302" t="s">
        <v>1622</v>
      </c>
      <c r="P5" s="302">
        <v>1</v>
      </c>
      <c r="Q5" s="101"/>
    </row>
    <row r="6" spans="1:17" ht="3.95" customHeight="1" x14ac:dyDescent="0.3">
      <c r="A6" s="100"/>
      <c r="B6" s="1"/>
      <c r="C6" s="1"/>
      <c r="D6" s="1"/>
      <c r="E6" s="1"/>
      <c r="F6" s="1"/>
      <c r="G6" s="1"/>
      <c r="H6" s="1"/>
      <c r="I6" s="1"/>
      <c r="J6" s="1"/>
      <c r="K6" s="1"/>
      <c r="L6" s="1"/>
      <c r="M6" s="1"/>
      <c r="N6" s="1"/>
      <c r="O6" s="1"/>
      <c r="P6" s="104"/>
      <c r="Q6" s="104"/>
    </row>
    <row r="7" spans="1:17" ht="12.75" customHeight="1" x14ac:dyDescent="0.3">
      <c r="A7" s="100"/>
      <c r="B7" s="321" t="s">
        <v>465</v>
      </c>
      <c r="C7" s="322"/>
      <c r="D7" s="322"/>
      <c r="E7" s="322"/>
      <c r="F7" s="322"/>
      <c r="G7" s="322"/>
      <c r="H7" s="322"/>
      <c r="I7" s="322"/>
      <c r="J7" s="322"/>
      <c r="K7" s="322"/>
      <c r="L7" s="322"/>
      <c r="M7" s="322"/>
      <c r="N7" s="322"/>
      <c r="O7" s="322"/>
      <c r="P7" s="323"/>
      <c r="Q7" s="104"/>
    </row>
    <row r="8" spans="1:17" ht="12.75" customHeight="1" x14ac:dyDescent="0.3">
      <c r="A8" s="100"/>
      <c r="B8" s="330" t="s">
        <v>59</v>
      </c>
      <c r="C8" s="331"/>
      <c r="D8" s="331"/>
      <c r="E8" s="331"/>
      <c r="F8" s="331"/>
      <c r="G8" s="331"/>
      <c r="H8" s="331"/>
      <c r="I8" s="331"/>
      <c r="J8" s="331"/>
      <c r="K8" s="331"/>
      <c r="L8" s="331"/>
      <c r="M8" s="331"/>
      <c r="N8" s="331"/>
      <c r="O8" s="331"/>
      <c r="P8" s="332"/>
      <c r="Q8" s="104"/>
    </row>
    <row r="9" spans="1:17" ht="12.75" customHeight="1" x14ac:dyDescent="0.3">
      <c r="A9" s="100"/>
      <c r="B9" s="330" t="s">
        <v>515</v>
      </c>
      <c r="C9" s="331"/>
      <c r="D9" s="331"/>
      <c r="E9" s="331"/>
      <c r="F9" s="331"/>
      <c r="G9" s="331"/>
      <c r="H9" s="331"/>
      <c r="I9" s="331"/>
      <c r="J9" s="331"/>
      <c r="K9" s="331"/>
      <c r="L9" s="331"/>
      <c r="M9" s="331"/>
      <c r="N9" s="331"/>
      <c r="O9" s="331"/>
      <c r="P9" s="332"/>
      <c r="Q9" s="104"/>
    </row>
    <row r="10" spans="1:17" ht="26.25" customHeight="1" x14ac:dyDescent="0.3">
      <c r="A10" s="100"/>
      <c r="B10" s="317" t="s">
        <v>508</v>
      </c>
      <c r="C10" s="318"/>
      <c r="D10" s="318"/>
      <c r="E10" s="318"/>
      <c r="F10" s="318"/>
      <c r="G10" s="318"/>
      <c r="H10" s="318"/>
      <c r="I10" s="318"/>
      <c r="J10" s="318"/>
      <c r="K10" s="318"/>
      <c r="L10" s="318"/>
      <c r="M10" s="318"/>
      <c r="N10" s="318"/>
      <c r="O10" s="318"/>
      <c r="P10" s="342"/>
      <c r="Q10" s="104"/>
    </row>
    <row r="11" spans="1:17" ht="24.75" customHeight="1" x14ac:dyDescent="0.3">
      <c r="A11" s="100"/>
      <c r="B11" s="253" t="s">
        <v>527</v>
      </c>
      <c r="C11" s="318" t="str">
        <f>G22</f>
        <v/>
      </c>
      <c r="D11" s="318"/>
      <c r="E11" s="195" t="s">
        <v>512</v>
      </c>
      <c r="F11" s="304">
        <f>K22</f>
        <v>0</v>
      </c>
      <c r="G11" s="280" t="s">
        <v>1611</v>
      </c>
      <c r="H11" s="318" t="s">
        <v>511</v>
      </c>
      <c r="I11" s="318"/>
      <c r="J11" s="318">
        <f>D20</f>
        <v>0</v>
      </c>
      <c r="K11" s="318"/>
      <c r="L11" s="318"/>
      <c r="M11" s="318"/>
      <c r="N11" s="318" t="s">
        <v>513</v>
      </c>
      <c r="O11" s="318"/>
      <c r="P11" s="312">
        <f>K20</f>
        <v>0</v>
      </c>
      <c r="Q11" s="104"/>
    </row>
    <row r="12" spans="1:17" ht="26.25" customHeight="1" x14ac:dyDescent="0.3">
      <c r="A12" s="100"/>
      <c r="B12" s="317" t="str">
        <f>IF(OR($G$22="CONTRATO/ORDEN SERVICIO",$G$22="ORDEN SERVICIO"),"que tiene por objeto","se establece")</f>
        <v>se establece</v>
      </c>
      <c r="C12" s="318"/>
      <c r="D12" s="319"/>
      <c r="E12" s="319"/>
      <c r="F12" s="319"/>
      <c r="G12" s="319"/>
      <c r="H12" s="319"/>
      <c r="I12" s="319"/>
      <c r="J12" s="319"/>
      <c r="K12" s="319"/>
      <c r="L12" s="319"/>
      <c r="M12" s="319"/>
      <c r="N12" s="319"/>
      <c r="O12" s="319"/>
      <c r="P12" s="320"/>
      <c r="Q12" s="104"/>
    </row>
    <row r="13" spans="1:17" ht="19.5" customHeight="1" x14ac:dyDescent="0.3">
      <c r="A13" s="100"/>
      <c r="B13" s="343" t="s">
        <v>533</v>
      </c>
      <c r="C13" s="344"/>
      <c r="D13" s="344"/>
      <c r="E13" s="345" t="str">
        <f>C11</f>
        <v/>
      </c>
      <c r="F13" s="345"/>
      <c r="G13" s="345"/>
      <c r="H13" s="196" t="s">
        <v>1618</v>
      </c>
      <c r="I13" s="196"/>
      <c r="J13" s="196"/>
      <c r="K13" s="196"/>
      <c r="L13" s="196"/>
      <c r="M13" s="196"/>
      <c r="N13" s="196"/>
      <c r="O13" s="196"/>
      <c r="P13" s="208"/>
      <c r="Q13" s="104"/>
    </row>
    <row r="14" spans="1:17" ht="12.75" customHeight="1" x14ac:dyDescent="0.3">
      <c r="A14" s="100"/>
      <c r="B14" s="346" t="s">
        <v>1617</v>
      </c>
      <c r="C14" s="347"/>
      <c r="D14" s="347"/>
      <c r="E14" s="347"/>
      <c r="F14" s="347"/>
      <c r="G14" s="347"/>
      <c r="H14" s="347"/>
      <c r="I14" s="347"/>
      <c r="J14" s="347"/>
      <c r="K14" s="347"/>
      <c r="L14" s="347"/>
      <c r="M14" s="347"/>
      <c r="N14" s="347"/>
      <c r="O14" s="347"/>
      <c r="P14" s="348"/>
      <c r="Q14" s="104"/>
    </row>
    <row r="15" spans="1:17" ht="3.95" customHeight="1" x14ac:dyDescent="0.25">
      <c r="A15" s="100"/>
      <c r="B15" s="2"/>
      <c r="C15" s="2"/>
      <c r="D15" s="2"/>
      <c r="E15" s="2"/>
      <c r="F15" s="2"/>
      <c r="G15" s="2"/>
      <c r="H15" s="2"/>
      <c r="I15" s="2"/>
      <c r="J15" s="2"/>
      <c r="K15" s="2"/>
      <c r="L15" s="2"/>
      <c r="M15" s="2"/>
      <c r="N15" s="2"/>
      <c r="O15" s="2"/>
      <c r="P15" s="101"/>
      <c r="Q15" s="101"/>
    </row>
    <row r="16" spans="1:17" ht="22.5" customHeight="1" x14ac:dyDescent="0.25">
      <c r="A16" s="100"/>
      <c r="B16" s="333" t="s">
        <v>466</v>
      </c>
      <c r="C16" s="333"/>
      <c r="D16" s="333"/>
      <c r="E16" s="334"/>
      <c r="F16" s="335"/>
      <c r="G16" s="335"/>
      <c r="H16" s="336"/>
      <c r="I16" s="3"/>
      <c r="J16" s="337" t="s">
        <v>1</v>
      </c>
      <c r="K16" s="338"/>
      <c r="L16" s="339"/>
      <c r="M16" s="340"/>
      <c r="N16" s="340"/>
      <c r="O16" s="340"/>
      <c r="P16" s="341"/>
      <c r="Q16" s="101"/>
    </row>
    <row r="17" spans="1:21" ht="3.95" customHeight="1" x14ac:dyDescent="0.25">
      <c r="A17" s="100"/>
      <c r="B17" s="69"/>
      <c r="C17" s="69"/>
      <c r="D17" s="69"/>
      <c r="E17" s="2"/>
      <c r="F17" s="2"/>
      <c r="G17" s="2"/>
      <c r="H17" s="2"/>
      <c r="I17" s="2"/>
      <c r="J17" s="2"/>
      <c r="K17" s="2"/>
      <c r="L17" s="2"/>
      <c r="M17" s="2"/>
      <c r="N17" s="2"/>
      <c r="O17" s="2"/>
      <c r="P17" s="101"/>
      <c r="Q17" s="101"/>
    </row>
    <row r="18" spans="1:21" ht="18" customHeight="1" x14ac:dyDescent="0.25">
      <c r="A18" s="100"/>
      <c r="B18" s="316" t="s">
        <v>467</v>
      </c>
      <c r="C18" s="316"/>
      <c r="D18" s="316"/>
      <c r="E18" s="316"/>
      <c r="F18" s="316"/>
      <c r="G18" s="316"/>
      <c r="H18" s="316"/>
      <c r="I18" s="316"/>
      <c r="J18" s="316"/>
      <c r="K18" s="316"/>
      <c r="L18" s="316"/>
      <c r="M18" s="316"/>
      <c r="N18" s="316"/>
      <c r="O18" s="316"/>
      <c r="P18" s="316"/>
      <c r="Q18" s="101"/>
    </row>
    <row r="19" spans="1:21" s="19" customFormat="1" ht="4.5" customHeight="1" x14ac:dyDescent="0.25">
      <c r="A19" s="105"/>
      <c r="B19" s="18"/>
      <c r="C19" s="18"/>
      <c r="D19" s="18"/>
      <c r="E19" s="18"/>
      <c r="F19" s="18"/>
      <c r="G19" s="18"/>
      <c r="H19" s="18"/>
      <c r="I19" s="18"/>
      <c r="J19" s="18"/>
      <c r="K19" s="18"/>
      <c r="L19" s="18"/>
      <c r="M19" s="18"/>
      <c r="N19" s="18"/>
      <c r="O19" s="18"/>
      <c r="P19" s="182"/>
      <c r="Q19" s="126"/>
      <c r="T19" s="53"/>
    </row>
    <row r="20" spans="1:21" ht="20.100000000000001" customHeight="1" x14ac:dyDescent="0.25">
      <c r="A20" s="100"/>
      <c r="B20" s="606" t="s">
        <v>468</v>
      </c>
      <c r="C20" s="606"/>
      <c r="D20" s="607"/>
      <c r="E20" s="607"/>
      <c r="F20" s="607"/>
      <c r="G20" s="607"/>
      <c r="H20" s="608"/>
      <c r="I20" s="4"/>
      <c r="J20" s="252" t="s">
        <v>14</v>
      </c>
      <c r="K20" s="588"/>
      <c r="L20" s="588"/>
      <c r="M20" s="258" t="s">
        <v>3</v>
      </c>
      <c r="N20" s="588"/>
      <c r="O20" s="588"/>
      <c r="P20" s="609"/>
      <c r="Q20" s="101"/>
    </row>
    <row r="21" spans="1:21" ht="3.95" customHeight="1" x14ac:dyDescent="0.25">
      <c r="A21" s="100"/>
      <c r="B21" s="5"/>
      <c r="C21" s="5"/>
      <c r="D21" s="5"/>
      <c r="E21" s="4"/>
      <c r="F21" s="4"/>
      <c r="G21" s="4"/>
      <c r="H21" s="4"/>
      <c r="I21" s="4"/>
      <c r="J21" s="6"/>
      <c r="K21" s="7"/>
      <c r="L21" s="6"/>
      <c r="M21" s="6"/>
      <c r="N21" s="6"/>
      <c r="O21" s="6"/>
      <c r="P21" s="8"/>
      <c r="Q21" s="101"/>
    </row>
    <row r="22" spans="1:21" ht="22.5" customHeight="1" x14ac:dyDescent="0.25">
      <c r="A22" s="100"/>
      <c r="B22" s="77" t="s">
        <v>47</v>
      </c>
      <c r="C22" s="610"/>
      <c r="D22" s="611"/>
      <c r="E22" s="612" t="s">
        <v>480</v>
      </c>
      <c r="F22" s="612"/>
      <c r="G22" s="610" t="str">
        <f>IF($C$22="Contratista","CONTRATO/ORDEN SERVICIO",IF(OR($C$22="Docente_Resolucion",$C$22="Docente_Catedratico"),"RESOLUCIÓN",IF($C$22="Docente_PS","ORDEN SERVICIO",IF($C$22="Invitado","DOCUMENTO/ACTA",IF($C$22="Miembro Consejo Superior -No Servidor público o Transitorio-","Acto Administrativo", "")))))</f>
        <v/>
      </c>
      <c r="H22" s="611"/>
      <c r="I22" s="4"/>
      <c r="J22" s="134" t="s">
        <v>481</v>
      </c>
      <c r="K22" s="613"/>
      <c r="L22" s="614"/>
      <c r="M22" s="135" t="s">
        <v>482</v>
      </c>
      <c r="N22" s="276" t="s">
        <v>1577</v>
      </c>
      <c r="O22" s="136" t="s">
        <v>483</v>
      </c>
      <c r="P22" s="277" t="s">
        <v>1577</v>
      </c>
      <c r="Q22" s="101"/>
    </row>
    <row r="23" spans="1:21" ht="3" customHeight="1" x14ac:dyDescent="0.25">
      <c r="A23" s="100"/>
      <c r="B23" s="66"/>
      <c r="C23" s="66"/>
      <c r="D23" s="66"/>
      <c r="E23" s="66"/>
      <c r="F23" s="66"/>
      <c r="G23" s="66"/>
      <c r="H23" s="27"/>
      <c r="I23" s="27"/>
      <c r="J23" s="28"/>
      <c r="K23" s="28"/>
      <c r="L23" s="27"/>
      <c r="M23" s="27"/>
      <c r="N23" s="27"/>
      <c r="O23" s="27"/>
      <c r="P23" s="27"/>
      <c r="Q23" s="101"/>
    </row>
    <row r="24" spans="1:21" ht="26.25" customHeight="1" x14ac:dyDescent="0.25">
      <c r="A24" s="100"/>
      <c r="B24" s="630" t="s">
        <v>36</v>
      </c>
      <c r="C24" s="631"/>
      <c r="D24" s="588"/>
      <c r="E24" s="588"/>
      <c r="F24" s="588"/>
      <c r="G24" s="588"/>
      <c r="H24" s="609"/>
      <c r="I24" s="12"/>
      <c r="J24" s="137" t="s">
        <v>484</v>
      </c>
      <c r="K24" s="588"/>
      <c r="L24" s="609"/>
      <c r="M24" s="252" t="s">
        <v>18</v>
      </c>
      <c r="N24" s="632"/>
      <c r="O24" s="632"/>
      <c r="P24" s="633"/>
      <c r="Q24" s="101"/>
    </row>
    <row r="25" spans="1:21" ht="3.75" customHeight="1" x14ac:dyDescent="0.25">
      <c r="A25" s="100"/>
      <c r="B25" s="68"/>
      <c r="C25" s="68"/>
      <c r="D25" s="68"/>
      <c r="E25" s="68"/>
      <c r="F25" s="68"/>
      <c r="G25" s="68"/>
      <c r="H25" s="68"/>
      <c r="I25" s="11"/>
      <c r="J25" s="11"/>
      <c r="K25" s="69"/>
      <c r="L25" s="69"/>
      <c r="M25" s="69"/>
      <c r="N25" s="69"/>
      <c r="O25" s="69"/>
      <c r="P25" s="185"/>
      <c r="Q25" s="101"/>
    </row>
    <row r="26" spans="1:21" ht="20.25" customHeight="1" x14ac:dyDescent="0.25">
      <c r="A26" s="100"/>
      <c r="B26" s="316" t="s">
        <v>472</v>
      </c>
      <c r="C26" s="316"/>
      <c r="D26" s="316"/>
      <c r="E26" s="316"/>
      <c r="F26" s="316"/>
      <c r="G26" s="316"/>
      <c r="H26" s="316"/>
      <c r="I26" s="316"/>
      <c r="J26" s="316"/>
      <c r="K26" s="316"/>
      <c r="L26" s="316"/>
      <c r="M26" s="316"/>
      <c r="N26" s="316"/>
      <c r="O26" s="316"/>
      <c r="P26" s="618"/>
      <c r="Q26" s="101"/>
    </row>
    <row r="27" spans="1:21" ht="3.75" customHeight="1" x14ac:dyDescent="0.25">
      <c r="A27" s="100"/>
      <c r="B27" s="13"/>
      <c r="C27" s="13"/>
      <c r="D27" s="13"/>
      <c r="E27" s="13"/>
      <c r="F27" s="13"/>
      <c r="G27" s="13"/>
      <c r="H27" s="13"/>
      <c r="I27" s="12"/>
      <c r="J27" s="11"/>
      <c r="K27" s="257"/>
      <c r="L27" s="257"/>
      <c r="M27" s="257"/>
      <c r="N27" s="257"/>
      <c r="O27" s="257"/>
      <c r="P27" s="186"/>
      <c r="Q27" s="101"/>
    </row>
    <row r="28" spans="1:21" ht="15" x14ac:dyDescent="0.25">
      <c r="A28" s="100"/>
      <c r="B28" s="619" t="s">
        <v>25</v>
      </c>
      <c r="C28" s="620"/>
      <c r="D28" s="621"/>
      <c r="E28" s="615"/>
      <c r="F28" s="616"/>
      <c r="G28" s="616"/>
      <c r="H28" s="616"/>
      <c r="I28" s="616"/>
      <c r="J28" s="616"/>
      <c r="K28" s="616"/>
      <c r="L28" s="616"/>
      <c r="M28" s="616"/>
      <c r="N28" s="616"/>
      <c r="O28" s="616"/>
      <c r="P28" s="617"/>
      <c r="Q28" s="101"/>
    </row>
    <row r="29" spans="1:21" ht="3.75" customHeight="1" x14ac:dyDescent="0.25">
      <c r="A29" s="100"/>
      <c r="B29" s="254"/>
      <c r="C29" s="255"/>
      <c r="D29" s="256"/>
      <c r="E29" s="80"/>
      <c r="F29" s="80"/>
      <c r="G29" s="80"/>
      <c r="H29" s="80"/>
      <c r="I29" s="80"/>
      <c r="J29" s="80"/>
      <c r="K29" s="80"/>
      <c r="L29" s="80"/>
      <c r="M29" s="80"/>
      <c r="N29" s="80"/>
      <c r="O29" s="80"/>
      <c r="P29" s="187"/>
      <c r="Q29" s="101"/>
    </row>
    <row r="30" spans="1:21" ht="51" customHeight="1" x14ac:dyDescent="0.25">
      <c r="A30" s="100"/>
      <c r="B30" s="654" t="s">
        <v>473</v>
      </c>
      <c r="C30" s="655"/>
      <c r="D30" s="656"/>
      <c r="E30" s="657"/>
      <c r="F30" s="657"/>
      <c r="G30" s="657"/>
      <c r="H30" s="657"/>
      <c r="I30" s="657"/>
      <c r="J30" s="657"/>
      <c r="K30" s="657"/>
      <c r="L30" s="657"/>
      <c r="M30" s="657"/>
      <c r="N30" s="657"/>
      <c r="O30" s="657"/>
      <c r="P30" s="658"/>
      <c r="Q30" s="101"/>
      <c r="S30"/>
    </row>
    <row r="31" spans="1:21" ht="2.25" customHeight="1" x14ac:dyDescent="0.25">
      <c r="A31" s="100"/>
      <c r="B31" s="13"/>
      <c r="C31" s="13"/>
      <c r="D31" s="13"/>
      <c r="E31" s="13"/>
      <c r="F31" s="13"/>
      <c r="G31" s="13"/>
      <c r="H31" s="13"/>
      <c r="I31" s="12"/>
      <c r="J31" s="11"/>
      <c r="K31" s="257"/>
      <c r="L31" s="257"/>
      <c r="M31" s="257"/>
      <c r="N31" s="257"/>
      <c r="O31" s="257"/>
      <c r="P31" s="186"/>
      <c r="Q31" s="101"/>
    </row>
    <row r="32" spans="1:21" ht="42" customHeight="1" x14ac:dyDescent="0.25">
      <c r="A32" s="100"/>
      <c r="B32" s="578" t="s">
        <v>39</v>
      </c>
      <c r="C32" s="578"/>
      <c r="D32" s="579"/>
      <c r="E32" s="580"/>
      <c r="F32" s="580"/>
      <c r="G32" s="580"/>
      <c r="H32" s="581"/>
      <c r="I32" s="12"/>
      <c r="J32" s="261" t="s">
        <v>90</v>
      </c>
      <c r="K32" s="582"/>
      <c r="L32" s="582"/>
      <c r="M32" s="46" t="s">
        <v>99</v>
      </c>
      <c r="N32" s="582" t="str">
        <f>IF(K32="GRUPO_1","SUR AMERICA (Excepto  Brasil, Chile, Argentina), CENTRO AMERICA, CARIBE (Excepto Puerto Rico)",IF(K32="GRUPO_2","SUR AMERICA (Chile, Brasil), CARIBE (Puerto Rico), NORTE AMERICA (Estados Unidos, Canada), AFRICA",IF(K32="GRUPO_3","SUR AMERICA (Argentina), NORTE AMERICA (México), EUROPA, OCEANIA, ASIA",IF($K$32="","     ","Colombia"))))</f>
        <v xml:space="preserve">     </v>
      </c>
      <c r="O32" s="582"/>
      <c r="P32" s="583"/>
      <c r="Q32" s="101"/>
      <c r="U32" s="60"/>
    </row>
    <row r="33" spans="1:20" ht="2.25" customHeight="1" x14ac:dyDescent="0.25">
      <c r="A33" s="100"/>
      <c r="B33" s="23"/>
      <c r="C33" s="73"/>
      <c r="D33" s="45"/>
      <c r="E33" s="45"/>
      <c r="F33" s="45"/>
      <c r="G33" s="45"/>
      <c r="H33" s="45"/>
      <c r="I33" s="9"/>
      <c r="J33" s="18"/>
      <c r="K33" s="49"/>
      <c r="L33" s="49"/>
      <c r="M33" s="49"/>
      <c r="N33" s="49"/>
      <c r="O33" s="49"/>
      <c r="P33" s="188"/>
      <c r="Q33" s="101"/>
    </row>
    <row r="34" spans="1:20" ht="21.75" customHeight="1" x14ac:dyDescent="0.25">
      <c r="A34" s="100"/>
      <c r="B34" s="586" t="s">
        <v>98</v>
      </c>
      <c r="C34" s="587"/>
      <c r="D34" s="588"/>
      <c r="E34" s="588"/>
      <c r="F34" s="588"/>
      <c r="G34" s="589"/>
      <c r="H34" s="590"/>
      <c r="I34" s="14"/>
      <c r="J34" s="591" t="s">
        <v>344</v>
      </c>
      <c r="K34" s="592"/>
      <c r="L34" s="592"/>
      <c r="M34" s="593"/>
      <c r="N34" s="593"/>
      <c r="O34" s="593"/>
      <c r="P34" s="594"/>
      <c r="Q34" s="101"/>
    </row>
    <row r="35" spans="1:20" ht="15.75" customHeight="1" x14ac:dyDescent="0.25">
      <c r="A35" s="100"/>
      <c r="B35" s="634" t="s">
        <v>1574</v>
      </c>
      <c r="C35" s="635"/>
      <c r="D35" s="635"/>
      <c r="E35" s="635"/>
      <c r="F35" s="635"/>
      <c r="G35" s="635"/>
      <c r="H35" s="635"/>
      <c r="I35" s="602"/>
      <c r="J35" s="602"/>
      <c r="K35" s="602"/>
      <c r="L35" s="602"/>
      <c r="M35" s="602"/>
      <c r="N35" s="602"/>
      <c r="O35" s="602"/>
      <c r="P35" s="603"/>
      <c r="Q35" s="101"/>
    </row>
    <row r="36" spans="1:20" ht="4.5" customHeight="1" x14ac:dyDescent="0.25">
      <c r="A36" s="100"/>
      <c r="B36" s="23"/>
      <c r="C36" s="23"/>
      <c r="D36" s="24"/>
      <c r="E36" s="24"/>
      <c r="F36" s="24"/>
      <c r="G36" s="24"/>
      <c r="H36" s="13"/>
      <c r="I36" s="13"/>
      <c r="J36" s="257"/>
      <c r="K36" s="257"/>
      <c r="L36" s="21"/>
      <c r="M36" s="257"/>
      <c r="N36" s="257"/>
      <c r="O36" s="257"/>
      <c r="P36" s="186"/>
      <c r="Q36" s="101"/>
    </row>
    <row r="37" spans="1:20" ht="22.5" customHeight="1" x14ac:dyDescent="0.25">
      <c r="A37" s="100"/>
      <c r="B37" s="595" t="s">
        <v>385</v>
      </c>
      <c r="C37" s="596"/>
      <c r="D37" s="597"/>
      <c r="E37" s="597"/>
      <c r="F37" s="597"/>
      <c r="G37" s="597"/>
      <c r="H37" s="598"/>
      <c r="I37" s="47"/>
      <c r="J37" s="599" t="s">
        <v>48</v>
      </c>
      <c r="K37" s="600"/>
      <c r="L37" s="593"/>
      <c r="M37" s="593"/>
      <c r="N37" s="593"/>
      <c r="O37" s="593"/>
      <c r="P37" s="601"/>
      <c r="Q37" s="101"/>
    </row>
    <row r="38" spans="1:20" ht="15" customHeight="1" x14ac:dyDescent="0.25">
      <c r="A38" s="100"/>
      <c r="B38" s="643" t="s">
        <v>384</v>
      </c>
      <c r="C38" s="644"/>
      <c r="D38" s="644"/>
      <c r="E38" s="644"/>
      <c r="F38" s="645"/>
      <c r="G38" s="646"/>
      <c r="H38" s="647"/>
      <c r="I38" s="647"/>
      <c r="J38" s="647"/>
      <c r="K38" s="647"/>
      <c r="L38" s="647"/>
      <c r="M38" s="647"/>
      <c r="N38" s="647"/>
      <c r="O38" s="647"/>
      <c r="P38" s="648"/>
      <c r="Q38" s="101"/>
    </row>
    <row r="39" spans="1:20" ht="3.75" customHeight="1" x14ac:dyDescent="0.25">
      <c r="A39" s="100"/>
      <c r="B39" s="26"/>
      <c r="C39" s="26"/>
      <c r="D39" s="26"/>
      <c r="E39" s="26"/>
      <c r="F39" s="26"/>
      <c r="G39" s="25"/>
      <c r="H39" s="25"/>
      <c r="I39" s="25"/>
      <c r="J39" s="25"/>
      <c r="K39" s="25"/>
      <c r="L39" s="25"/>
      <c r="M39" s="25"/>
      <c r="N39" s="25"/>
      <c r="O39" s="25"/>
      <c r="P39" s="189"/>
      <c r="Q39" s="101"/>
    </row>
    <row r="40" spans="1:20" ht="3.75" customHeight="1" x14ac:dyDescent="0.25">
      <c r="A40" s="100"/>
      <c r="B40" s="26"/>
      <c r="C40" s="26"/>
      <c r="D40" s="26"/>
      <c r="E40" s="26"/>
      <c r="F40" s="26"/>
      <c r="G40" s="25"/>
      <c r="H40" s="25"/>
      <c r="I40" s="25"/>
      <c r="J40" s="25"/>
      <c r="K40" s="25"/>
      <c r="L40" s="25"/>
      <c r="M40" s="25"/>
      <c r="N40" s="25"/>
      <c r="O40" s="25"/>
      <c r="P40" s="189"/>
      <c r="Q40" s="101"/>
    </row>
    <row r="41" spans="1:20" ht="31.5" customHeight="1" x14ac:dyDescent="0.25">
      <c r="A41" s="100"/>
      <c r="B41" s="649" t="s">
        <v>536</v>
      </c>
      <c r="C41" s="650"/>
      <c r="D41" s="650"/>
      <c r="E41" s="651" t="s">
        <v>53</v>
      </c>
      <c r="F41" s="652"/>
      <c r="G41" s="604" t="s">
        <v>1598</v>
      </c>
      <c r="H41" s="605"/>
      <c r="I41" s="181"/>
      <c r="J41" s="96" t="s">
        <v>51</v>
      </c>
      <c r="K41" s="604" t="s">
        <v>1598</v>
      </c>
      <c r="L41" s="653"/>
      <c r="M41" s="406" t="s">
        <v>21</v>
      </c>
      <c r="N41" s="406"/>
      <c r="O41" s="584" t="str">
        <f>IF(OR($G$41="",$K$41="",$G$41="dd/mm/aaaa", $K$41="dd/mm/aaaa"),"REGISTRE FECHAS",IF((K41-G41)+1&gt;30,"SUPERA LOS DIAS PERMITIDOS",((K41-G41)+1)))</f>
        <v>REGISTRE FECHAS</v>
      </c>
      <c r="P41" s="585"/>
      <c r="Q41" s="101"/>
    </row>
    <row r="42" spans="1:20" s="19" customFormat="1" ht="3.75" customHeight="1" x14ac:dyDescent="0.25">
      <c r="A42" s="105"/>
      <c r="B42" s="71"/>
      <c r="C42" s="71"/>
      <c r="D42" s="66"/>
      <c r="E42" s="66"/>
      <c r="F42" s="66"/>
      <c r="G42" s="93"/>
      <c r="H42" s="93"/>
      <c r="I42" s="63"/>
      <c r="J42" s="64"/>
      <c r="K42" s="64"/>
      <c r="L42" s="65"/>
      <c r="M42" s="65"/>
      <c r="N42" s="9"/>
      <c r="O42" s="9"/>
      <c r="P42" s="126"/>
      <c r="Q42" s="126"/>
      <c r="T42" s="53"/>
    </row>
    <row r="43" spans="1:20" ht="23.1" customHeight="1" x14ac:dyDescent="0.25">
      <c r="A43" s="100"/>
      <c r="B43" s="636" t="s">
        <v>537</v>
      </c>
      <c r="C43" s="637"/>
      <c r="D43" s="637"/>
      <c r="E43" s="637"/>
      <c r="F43" s="638" t="str">
        <f>IF(K76="SI", "APOYO ECONOMICO", "")</f>
        <v/>
      </c>
      <c r="G43" s="638"/>
      <c r="H43" s="638"/>
      <c r="I43" s="638"/>
      <c r="J43" s="638" t="str">
        <f>IF(K83="SI", "MOVILIDAD", "")</f>
        <v/>
      </c>
      <c r="K43" s="638"/>
      <c r="L43" s="638" t="str">
        <f>IF(K89="SI", "TRANSPORTE", "")</f>
        <v/>
      </c>
      <c r="M43" s="638"/>
      <c r="N43" s="638"/>
      <c r="O43" s="639" t="str">
        <f>IF(K99="SI", "INSCRIPCIÓN/MATRICULA", "")</f>
        <v/>
      </c>
      <c r="P43" s="640"/>
      <c r="Q43" s="101"/>
    </row>
    <row r="44" spans="1:20" ht="4.5" customHeight="1" thickBot="1" x14ac:dyDescent="0.3">
      <c r="A44" s="100"/>
      <c r="B44" s="641"/>
      <c r="C44" s="641"/>
      <c r="D44" s="641"/>
      <c r="E44" s="641"/>
      <c r="F44" s="641"/>
      <c r="G44" s="641"/>
      <c r="H44" s="641"/>
      <c r="I44" s="641"/>
      <c r="J44" s="641"/>
      <c r="K44" s="641"/>
      <c r="L44" s="641"/>
      <c r="M44" s="641"/>
      <c r="N44" s="641"/>
      <c r="O44" s="641"/>
      <c r="P44" s="642"/>
      <c r="Q44" s="101"/>
    </row>
    <row r="45" spans="1:20" ht="18.75" customHeight="1" x14ac:dyDescent="0.25">
      <c r="A45" s="100"/>
      <c r="B45" s="622" t="s">
        <v>477</v>
      </c>
      <c r="C45" s="623"/>
      <c r="D45" s="624"/>
      <c r="E45" s="624"/>
      <c r="F45" s="624"/>
      <c r="G45" s="624"/>
      <c r="H45" s="624"/>
      <c r="I45" s="133"/>
      <c r="J45" s="625" t="s">
        <v>492</v>
      </c>
      <c r="K45" s="625"/>
      <c r="L45" s="625"/>
      <c r="M45" s="624"/>
      <c r="N45" s="624"/>
      <c r="O45" s="624"/>
      <c r="P45" s="626"/>
      <c r="Q45" s="126"/>
    </row>
    <row r="46" spans="1:20" ht="18.75" customHeight="1" x14ac:dyDescent="0.25">
      <c r="A46" s="100"/>
      <c r="B46" s="627" t="s">
        <v>493</v>
      </c>
      <c r="C46" s="628"/>
      <c r="D46" s="629"/>
      <c r="E46" s="629"/>
      <c r="F46" s="629"/>
      <c r="G46" s="629"/>
      <c r="H46" s="629"/>
      <c r="I46" s="234"/>
      <c r="J46" s="628" t="s">
        <v>494</v>
      </c>
      <c r="K46" s="628"/>
      <c r="L46" s="235"/>
      <c r="M46" s="235"/>
      <c r="N46" s="235"/>
      <c r="O46" s="235"/>
      <c r="P46" s="278"/>
      <c r="Q46" s="126"/>
    </row>
    <row r="47" spans="1:20" ht="20.25" customHeight="1" thickBot="1" x14ac:dyDescent="0.3">
      <c r="A47" s="100"/>
      <c r="B47" s="352" t="s">
        <v>1601</v>
      </c>
      <c r="C47" s="353"/>
      <c r="D47" s="353"/>
      <c r="E47" s="353"/>
      <c r="F47" s="353"/>
      <c r="G47" s="353"/>
      <c r="H47" s="353"/>
      <c r="I47" s="353"/>
      <c r="J47" s="353"/>
      <c r="K47" s="353"/>
      <c r="L47" s="353"/>
      <c r="M47" s="353"/>
      <c r="N47" s="353"/>
      <c r="O47" s="353"/>
      <c r="P47" s="354"/>
      <c r="Q47" s="126"/>
    </row>
    <row r="48" spans="1:20" ht="4.5" customHeight="1" x14ac:dyDescent="0.25">
      <c r="A48" s="100"/>
      <c r="B48" s="259"/>
      <c r="C48" s="259"/>
      <c r="D48" s="259"/>
      <c r="E48" s="259"/>
      <c r="F48" s="259"/>
      <c r="G48" s="259"/>
      <c r="H48" s="259"/>
      <c r="I48" s="259"/>
      <c r="J48" s="259"/>
      <c r="K48" s="259"/>
      <c r="L48" s="259"/>
      <c r="M48" s="259"/>
      <c r="N48" s="259"/>
      <c r="O48" s="259"/>
      <c r="P48" s="259"/>
      <c r="Q48" s="101"/>
    </row>
    <row r="49" spans="1:25" ht="18.75" customHeight="1" x14ac:dyDescent="0.25">
      <c r="A49" s="100"/>
      <c r="B49" s="378" t="s">
        <v>1579</v>
      </c>
      <c r="C49" s="379"/>
      <c r="D49" s="379"/>
      <c r="E49" s="379"/>
      <c r="F49" s="379"/>
      <c r="G49" s="379"/>
      <c r="H49" s="380"/>
      <c r="I49" s="15"/>
      <c r="J49" s="321" t="s">
        <v>1599</v>
      </c>
      <c r="K49" s="322"/>
      <c r="L49" s="322"/>
      <c r="M49" s="322"/>
      <c r="N49" s="322"/>
      <c r="O49" s="322"/>
      <c r="P49" s="323"/>
      <c r="Q49" s="126"/>
    </row>
    <row r="50" spans="1:25" ht="35.25" customHeight="1" x14ac:dyDescent="0.25">
      <c r="A50" s="100"/>
      <c r="B50" s="381"/>
      <c r="C50" s="382"/>
      <c r="D50" s="382"/>
      <c r="E50" s="382"/>
      <c r="F50" s="382"/>
      <c r="G50" s="382"/>
      <c r="H50" s="383"/>
      <c r="I50" s="15"/>
      <c r="J50" s="384" t="str">
        <f>IF($D$32="NACIONAL", "NO REQUIERE", $B$8)</f>
        <v>EL RECTOR</v>
      </c>
      <c r="K50" s="385"/>
      <c r="L50" s="385"/>
      <c r="M50" s="385"/>
      <c r="N50" s="385"/>
      <c r="O50" s="385"/>
      <c r="P50" s="386"/>
      <c r="Q50" s="126"/>
    </row>
    <row r="51" spans="1:25" ht="24" customHeight="1" x14ac:dyDescent="0.25">
      <c r="A51" s="100"/>
      <c r="B51" s="16" t="s">
        <v>13</v>
      </c>
      <c r="C51" s="382"/>
      <c r="D51" s="382"/>
      <c r="E51" s="382"/>
      <c r="F51" s="382"/>
      <c r="G51" s="382"/>
      <c r="H51" s="383"/>
      <c r="I51" s="15"/>
      <c r="J51" s="16" t="s">
        <v>100</v>
      </c>
      <c r="K51" s="387"/>
      <c r="L51" s="387"/>
      <c r="M51" s="387"/>
      <c r="N51" s="387"/>
      <c r="O51" s="387"/>
      <c r="P51" s="388"/>
      <c r="Q51" s="126"/>
    </row>
    <row r="52" spans="1:25" ht="45.75" customHeight="1" x14ac:dyDescent="0.25">
      <c r="A52" s="100"/>
      <c r="B52" s="48" t="s">
        <v>10</v>
      </c>
      <c r="C52" s="364"/>
      <c r="D52" s="364"/>
      <c r="E52" s="364"/>
      <c r="F52" s="364"/>
      <c r="G52" s="364"/>
      <c r="H52" s="365"/>
      <c r="I52" s="15"/>
      <c r="J52" s="48" t="s">
        <v>10</v>
      </c>
      <c r="K52" s="366" t="str">
        <f>IF($D$32="NACIONAL", "NO REQUIERE", "")</f>
        <v/>
      </c>
      <c r="L52" s="366"/>
      <c r="M52" s="366"/>
      <c r="N52" s="366"/>
      <c r="O52" s="366"/>
      <c r="P52" s="367"/>
      <c r="Q52" s="126"/>
    </row>
    <row r="53" spans="1:25" ht="5.25" customHeight="1" thickBot="1" x14ac:dyDescent="0.3">
      <c r="A53" s="100"/>
      <c r="B53" s="175"/>
      <c r="C53" s="260"/>
      <c r="D53" s="260"/>
      <c r="E53" s="260"/>
      <c r="F53" s="260"/>
      <c r="G53" s="260"/>
      <c r="H53" s="260"/>
      <c r="I53" s="14"/>
      <c r="J53" s="175"/>
      <c r="K53" s="176"/>
      <c r="L53" s="176"/>
      <c r="M53" s="176"/>
      <c r="N53" s="176"/>
      <c r="O53" s="176"/>
      <c r="P53" s="190"/>
      <c r="Q53" s="126"/>
    </row>
    <row r="54" spans="1:25" ht="28.5" customHeight="1" x14ac:dyDescent="0.25">
      <c r="A54" s="100"/>
      <c r="B54" s="368" t="s">
        <v>501</v>
      </c>
      <c r="C54" s="370" t="s">
        <v>348</v>
      </c>
      <c r="D54" s="370"/>
      <c r="E54" s="370"/>
      <c r="F54" s="372" t="s">
        <v>1629</v>
      </c>
      <c r="G54" s="372"/>
      <c r="H54" s="372"/>
      <c r="I54" s="373">
        <f>$D$20</f>
        <v>0</v>
      </c>
      <c r="J54" s="373"/>
      <c r="K54" s="373"/>
      <c r="L54" s="373"/>
      <c r="M54" s="373"/>
      <c r="N54" s="373"/>
      <c r="O54" s="373"/>
      <c r="P54" s="374"/>
      <c r="Q54" s="126"/>
    </row>
    <row r="55" spans="1:25" ht="30" customHeight="1" x14ac:dyDescent="0.25">
      <c r="A55" s="102"/>
      <c r="B55" s="369"/>
      <c r="C55" s="371"/>
      <c r="D55" s="371"/>
      <c r="E55" s="371"/>
      <c r="F55" s="375" t="s">
        <v>1630</v>
      </c>
      <c r="G55" s="375"/>
      <c r="H55" s="375"/>
      <c r="I55" s="376"/>
      <c r="J55" s="376"/>
      <c r="K55" s="376"/>
      <c r="L55" s="376"/>
      <c r="M55" s="376"/>
      <c r="N55" s="376"/>
      <c r="O55" s="376"/>
      <c r="P55" s="377"/>
      <c r="Q55" s="103"/>
    </row>
    <row r="56" spans="1:25" ht="12" customHeight="1" x14ac:dyDescent="0.25">
      <c r="A56" s="102"/>
      <c r="B56" s="349" t="s">
        <v>1600</v>
      </c>
      <c r="C56" s="350"/>
      <c r="D56" s="350"/>
      <c r="E56" s="350"/>
      <c r="F56" s="350"/>
      <c r="G56" s="350"/>
      <c r="H56" s="350"/>
      <c r="I56" s="350"/>
      <c r="J56" s="350"/>
      <c r="K56" s="350"/>
      <c r="L56" s="350"/>
      <c r="M56" s="350"/>
      <c r="N56" s="350"/>
      <c r="O56" s="350"/>
      <c r="P56" s="351"/>
      <c r="Q56" s="103"/>
    </row>
    <row r="57" spans="1:25" ht="15.75" customHeight="1" x14ac:dyDescent="0.25">
      <c r="A57" s="102"/>
      <c r="B57" s="355" t="s">
        <v>532</v>
      </c>
      <c r="C57" s="356"/>
      <c r="D57" s="356"/>
      <c r="E57" s="356"/>
      <c r="F57" s="356"/>
      <c r="G57" s="356"/>
      <c r="H57" s="356"/>
      <c r="I57" s="356"/>
      <c r="J57" s="356"/>
      <c r="K57" s="356"/>
      <c r="L57" s="356"/>
      <c r="M57" s="356"/>
      <c r="N57" s="356"/>
      <c r="O57" s="356"/>
      <c r="P57" s="357"/>
      <c r="Q57" s="103"/>
    </row>
    <row r="58" spans="1:25" ht="26.25" customHeight="1" x14ac:dyDescent="0.25">
      <c r="A58" s="102"/>
      <c r="B58" s="358" t="s">
        <v>534</v>
      </c>
      <c r="C58" s="359"/>
      <c r="D58" s="359"/>
      <c r="E58" s="359"/>
      <c r="F58" s="359"/>
      <c r="G58" s="359"/>
      <c r="H58" s="359"/>
      <c r="I58" s="359"/>
      <c r="J58" s="359"/>
      <c r="K58" s="359"/>
      <c r="L58" s="359"/>
      <c r="M58" s="359"/>
      <c r="N58" s="359"/>
      <c r="O58" s="359"/>
      <c r="P58" s="360"/>
      <c r="Q58" s="103"/>
    </row>
    <row r="59" spans="1:25" ht="49.5" customHeight="1" thickBot="1" x14ac:dyDescent="0.3">
      <c r="A59" s="102"/>
      <c r="B59" s="361" t="s">
        <v>1596</v>
      </c>
      <c r="C59" s="362"/>
      <c r="D59" s="362"/>
      <c r="E59" s="362"/>
      <c r="F59" s="362"/>
      <c r="G59" s="362"/>
      <c r="H59" s="362"/>
      <c r="I59" s="362"/>
      <c r="J59" s="362"/>
      <c r="K59" s="362"/>
      <c r="L59" s="362"/>
      <c r="M59" s="362"/>
      <c r="N59" s="362"/>
      <c r="O59" s="362"/>
      <c r="P59" s="363"/>
      <c r="Q59" s="103"/>
    </row>
    <row r="60" spans="1:25" ht="4.5" customHeight="1" thickBot="1" x14ac:dyDescent="0.3">
      <c r="A60" s="128"/>
      <c r="B60" s="129"/>
      <c r="C60" s="129"/>
      <c r="D60" s="129"/>
      <c r="E60" s="129"/>
      <c r="F60" s="129"/>
      <c r="G60" s="129"/>
      <c r="H60" s="129"/>
      <c r="I60" s="129"/>
      <c r="J60" s="129"/>
      <c r="K60" s="129"/>
      <c r="L60" s="129"/>
      <c r="M60" s="129"/>
      <c r="N60" s="129"/>
      <c r="O60" s="129"/>
      <c r="P60" s="129"/>
      <c r="Q60" s="130"/>
    </row>
    <row r="61" spans="1:25" s="53" customFormat="1" ht="5.25" customHeight="1" x14ac:dyDescent="0.25">
      <c r="A61" s="100"/>
      <c r="B61" s="178"/>
      <c r="C61" s="178"/>
      <c r="D61" s="179"/>
      <c r="E61" s="180"/>
      <c r="F61" s="180"/>
      <c r="G61" s="180"/>
      <c r="H61" s="180"/>
      <c r="I61" s="181"/>
      <c r="J61" s="173"/>
      <c r="K61" s="68"/>
      <c r="L61" s="177"/>
      <c r="M61" s="177"/>
      <c r="N61" s="177"/>
      <c r="O61" s="177"/>
      <c r="P61" s="177"/>
      <c r="Q61" s="126"/>
      <c r="R61" s="58"/>
      <c r="S61" s="58"/>
      <c r="U61" s="58"/>
      <c r="V61" s="58"/>
      <c r="W61" s="58"/>
      <c r="X61" s="58"/>
      <c r="Y61" s="58"/>
    </row>
    <row r="62" spans="1:25" s="53" customFormat="1" ht="18.75" customHeight="1" x14ac:dyDescent="0.25">
      <c r="A62" s="100"/>
      <c r="B62" s="389" t="s">
        <v>478</v>
      </c>
      <c r="C62" s="390"/>
      <c r="D62" s="390"/>
      <c r="E62" s="390"/>
      <c r="F62" s="390"/>
      <c r="G62" s="390"/>
      <c r="H62" s="390"/>
      <c r="I62" s="390"/>
      <c r="J62" s="390"/>
      <c r="K62" s="390"/>
      <c r="L62" s="390"/>
      <c r="M62" s="390"/>
      <c r="N62" s="390"/>
      <c r="O62" s="390"/>
      <c r="P62" s="391"/>
      <c r="Q62" s="126"/>
      <c r="R62" s="58"/>
      <c r="S62" s="58"/>
      <c r="U62" s="58"/>
      <c r="V62" s="58"/>
      <c r="W62" s="58"/>
      <c r="X62" s="58"/>
      <c r="Y62" s="58"/>
    </row>
    <row r="63" spans="1:25" s="53" customFormat="1" ht="9.75" customHeight="1" x14ac:dyDescent="0.25">
      <c r="A63" s="100"/>
      <c r="B63" s="392" t="s">
        <v>387</v>
      </c>
      <c r="C63" s="393"/>
      <c r="D63" s="393"/>
      <c r="E63" s="393"/>
      <c r="F63" s="393"/>
      <c r="G63" s="393"/>
      <c r="H63" s="393"/>
      <c r="I63" s="393"/>
      <c r="J63" s="393"/>
      <c r="K63" s="393"/>
      <c r="L63" s="393"/>
      <c r="M63" s="393"/>
      <c r="N63" s="393"/>
      <c r="O63" s="393"/>
      <c r="P63" s="394"/>
      <c r="Q63" s="126"/>
      <c r="R63" s="58"/>
      <c r="S63" s="279"/>
      <c r="T63" s="279"/>
      <c r="U63" s="58"/>
      <c r="V63" s="58"/>
      <c r="W63" s="58"/>
      <c r="X63" s="58"/>
      <c r="Y63" s="58"/>
    </row>
    <row r="64" spans="1:25" s="53" customFormat="1" ht="4.5" customHeight="1" x14ac:dyDescent="0.25">
      <c r="A64" s="100"/>
      <c r="B64" s="395"/>
      <c r="C64" s="395"/>
      <c r="D64" s="395"/>
      <c r="E64" s="395"/>
      <c r="F64" s="395"/>
      <c r="G64" s="395"/>
      <c r="H64" s="395"/>
      <c r="I64" s="395"/>
      <c r="J64" s="395"/>
      <c r="K64" s="395"/>
      <c r="L64" s="395"/>
      <c r="M64" s="395"/>
      <c r="N64" s="395"/>
      <c r="O64" s="395"/>
      <c r="P64" s="395"/>
      <c r="Q64" s="126"/>
      <c r="R64" s="58"/>
      <c r="S64" s="279"/>
      <c r="T64" s="279"/>
      <c r="U64" s="58"/>
      <c r="V64" s="58"/>
      <c r="W64" s="58"/>
      <c r="X64" s="58"/>
      <c r="Y64" s="58"/>
    </row>
    <row r="65" spans="1:25" s="53" customFormat="1" ht="15.75" x14ac:dyDescent="0.25">
      <c r="A65" s="100"/>
      <c r="B65" s="396" t="s">
        <v>1641</v>
      </c>
      <c r="C65" s="397"/>
      <c r="D65" s="400" t="s">
        <v>52</v>
      </c>
      <c r="E65" s="401"/>
      <c r="F65" s="17" t="s">
        <v>53</v>
      </c>
      <c r="G65" s="402" t="str">
        <f>$G$41</f>
        <v>DD/MM/AAAA</v>
      </c>
      <c r="H65" s="403"/>
      <c r="I65" s="29"/>
      <c r="J65" s="74" t="s">
        <v>51</v>
      </c>
      <c r="K65" s="402" t="str">
        <f>$K$41</f>
        <v>DD/MM/AAAA</v>
      </c>
      <c r="L65" s="404"/>
      <c r="M65" s="405" t="s">
        <v>21</v>
      </c>
      <c r="N65" s="406"/>
      <c r="O65" s="407" t="str">
        <f>IF(OR($G$65="",$K$65="",$G$65="dd/mm/aaaa",$K$65="dd/mm/aaaa"),"REGISTRE FECHAS",IF(($K$65-$G$65)+1&gt;30,"SUPERA LOS DIAS PERMITIDOS",(($K$65-$G$65)+1)))</f>
        <v>REGISTRE FECHAS</v>
      </c>
      <c r="P65" s="408"/>
      <c r="Q65" s="126"/>
      <c r="R65" s="58"/>
      <c r="S65" s="279"/>
      <c r="T65" s="279"/>
      <c r="U65" s="58"/>
      <c r="V65" s="58"/>
      <c r="W65" s="58"/>
      <c r="X65" s="58"/>
      <c r="Y65" s="58"/>
    </row>
    <row r="66" spans="1:25" s="53" customFormat="1" ht="15" x14ac:dyDescent="0.25">
      <c r="A66" s="100"/>
      <c r="B66" s="398"/>
      <c r="C66" s="399"/>
      <c r="D66" s="409" t="s">
        <v>22</v>
      </c>
      <c r="E66" s="410"/>
      <c r="F66" s="410"/>
      <c r="G66" s="424" t="str">
        <f xml:space="preserve"> IF(OR(G41="",K41="", G41="dd/mm/aaaa", K41="dd/mm/aaaa"),"REGISTRE FECHAS", O65-1)</f>
        <v>REGISTRE FECHAS</v>
      </c>
      <c r="H66" s="424"/>
      <c r="I66" s="30"/>
      <c r="J66" s="425" t="s">
        <v>23</v>
      </c>
      <c r="K66" s="425"/>
      <c r="L66" s="426" t="str">
        <f>IF(OR(G65="",K65="", G65="dd/mm/aaaa", K65="dd/mm/aaaa"),"REGISTRE FECHAS", O65-G66)</f>
        <v>REGISTRE FECHAS</v>
      </c>
      <c r="M66" s="426"/>
      <c r="N66" s="70"/>
      <c r="O66" s="70"/>
      <c r="P66" s="75"/>
      <c r="Q66" s="126"/>
      <c r="R66" s="58"/>
      <c r="S66" s="279"/>
      <c r="T66" s="279"/>
      <c r="U66" s="58"/>
      <c r="V66" s="58"/>
      <c r="W66" s="58"/>
      <c r="X66" s="58"/>
      <c r="Y66" s="58"/>
    </row>
    <row r="67" spans="1:25" s="53" customFormat="1" ht="3.75" customHeight="1" x14ac:dyDescent="0.25">
      <c r="A67" s="100"/>
      <c r="B67" s="88"/>
      <c r="C67" s="81"/>
      <c r="D67" s="82"/>
      <c r="E67" s="82"/>
      <c r="F67" s="82"/>
      <c r="G67" s="83"/>
      <c r="H67" s="83"/>
      <c r="I67" s="84"/>
      <c r="J67" s="85"/>
      <c r="K67" s="85"/>
      <c r="L67" s="86"/>
      <c r="M67" s="86"/>
      <c r="N67" s="87"/>
      <c r="O67" s="87"/>
      <c r="P67" s="78"/>
      <c r="Q67" s="126"/>
      <c r="R67" s="58"/>
      <c r="S67" s="279"/>
      <c r="T67" s="279"/>
      <c r="U67" s="58"/>
      <c r="V67" s="58"/>
      <c r="W67" s="58"/>
      <c r="X67" s="58"/>
      <c r="Y67" s="58"/>
    </row>
    <row r="68" spans="1:25" s="53" customFormat="1" ht="15" x14ac:dyDescent="0.25">
      <c r="A68" s="100"/>
      <c r="B68" s="427" t="s">
        <v>353</v>
      </c>
      <c r="C68" s="428"/>
      <c r="D68" s="428"/>
      <c r="E68" s="303"/>
      <c r="F68" s="429" t="s">
        <v>54</v>
      </c>
      <c r="G68" s="429"/>
      <c r="H68" s="429"/>
      <c r="I68" s="429"/>
      <c r="J68" s="429"/>
      <c r="K68" s="295"/>
      <c r="L68" s="430" t="s">
        <v>27</v>
      </c>
      <c r="M68" s="429"/>
      <c r="N68" s="429"/>
      <c r="O68" s="429"/>
      <c r="P68" s="296"/>
      <c r="Q68" s="126"/>
      <c r="R68" s="58"/>
      <c r="S68" s="279"/>
      <c r="T68" s="279"/>
      <c r="U68" s="58"/>
      <c r="V68" s="58"/>
      <c r="W68" s="58"/>
      <c r="X68" s="58"/>
      <c r="Y68" s="58"/>
    </row>
    <row r="69" spans="1:25" s="53" customFormat="1" ht="4.5" customHeight="1" x14ac:dyDescent="0.25">
      <c r="A69" s="100"/>
      <c r="B69" s="395"/>
      <c r="C69" s="395"/>
      <c r="D69" s="395"/>
      <c r="E69" s="395"/>
      <c r="F69" s="395"/>
      <c r="G69" s="395"/>
      <c r="H69" s="395"/>
      <c r="I69" s="395"/>
      <c r="J69" s="395"/>
      <c r="K69" s="395"/>
      <c r="L69" s="395"/>
      <c r="M69" s="395"/>
      <c r="N69" s="395"/>
      <c r="O69" s="395"/>
      <c r="P69" s="395"/>
      <c r="Q69" s="126"/>
      <c r="R69" s="58"/>
      <c r="S69" s="279"/>
      <c r="T69" s="279"/>
      <c r="U69" s="58"/>
      <c r="V69" s="58"/>
      <c r="W69" s="58"/>
      <c r="X69" s="58"/>
      <c r="Y69" s="58"/>
    </row>
    <row r="70" spans="1:25" s="53" customFormat="1" ht="24.75" customHeight="1" x14ac:dyDescent="0.25">
      <c r="A70" s="100"/>
      <c r="B70" s="411" t="s">
        <v>545</v>
      </c>
      <c r="C70" s="412"/>
      <c r="D70" s="412"/>
      <c r="E70" s="412"/>
      <c r="F70" s="412"/>
      <c r="G70" s="413"/>
      <c r="H70" s="297"/>
      <c r="I70" s="62"/>
      <c r="J70" s="411" t="s">
        <v>544</v>
      </c>
      <c r="K70" s="412"/>
      <c r="L70" s="412"/>
      <c r="M70" s="412"/>
      <c r="N70" s="412"/>
      <c r="O70" s="413"/>
      <c r="P70" s="296"/>
      <c r="Q70" s="101"/>
      <c r="R70" s="58"/>
      <c r="S70" s="279"/>
      <c r="T70" s="279"/>
      <c r="U70" s="58"/>
      <c r="V70" s="58"/>
      <c r="W70" s="58"/>
      <c r="X70" s="58"/>
      <c r="Y70" s="58"/>
    </row>
    <row r="71" spans="1:25" s="53" customFormat="1" ht="3.75" customHeight="1" x14ac:dyDescent="0.25">
      <c r="A71" s="100"/>
      <c r="B71" s="89"/>
      <c r="C71" s="90"/>
      <c r="D71" s="95"/>
      <c r="E71" s="95"/>
      <c r="F71" s="95"/>
      <c r="G71" s="95"/>
      <c r="H71" s="91"/>
      <c r="I71" s="62"/>
      <c r="J71" s="94"/>
      <c r="K71" s="95"/>
      <c r="L71" s="95"/>
      <c r="M71" s="95"/>
      <c r="N71" s="95"/>
      <c r="O71" s="95"/>
      <c r="P71" s="92"/>
      <c r="Q71" s="101"/>
      <c r="R71" s="58"/>
      <c r="S71" s="279"/>
      <c r="T71" s="279"/>
      <c r="U71" s="58"/>
      <c r="V71" s="58"/>
      <c r="W71" s="58"/>
      <c r="X71" s="58"/>
      <c r="Y71" s="58"/>
    </row>
    <row r="72" spans="1:25" s="53" customFormat="1" ht="25.5" customHeight="1" x14ac:dyDescent="0.25">
      <c r="A72" s="100"/>
      <c r="B72" s="414" t="s">
        <v>479</v>
      </c>
      <c r="C72" s="415"/>
      <c r="D72" s="415"/>
      <c r="E72" s="416"/>
      <c r="F72" s="416"/>
      <c r="G72" s="416"/>
      <c r="H72" s="417"/>
      <c r="I72" s="12"/>
      <c r="J72" s="77" t="s">
        <v>1631</v>
      </c>
      <c r="K72" s="418" t="str">
        <f>IF($D$32="INTERNACIONAL", "Dólar", "Pesos Colombiano")</f>
        <v>Pesos Colombiano</v>
      </c>
      <c r="L72" s="419"/>
      <c r="M72" s="420" t="s">
        <v>1632</v>
      </c>
      <c r="N72" s="421"/>
      <c r="O72" s="422">
        <f>IF(AND($C$22="Miembro Consejo Superior -No Servidor público o Transitorio-",'Apoyos Rectoría'!D32="NACIONAL"),'Tablas con valores'!$O$15,IF(AND($C$22="Miembro Consejo Superior -No Servidor público o Transitorio-",'Apoyos Rectoría'!D32="INTERNACIONAL"),'Tablas con valores'!$O$16,IF(OR($C$22="Docente_Resolucion",$C$22="Docente_PS",$C$22="Invitado"),'Tablas con valores'!O14,IF(OR($E$72=0,$E$72=""),0,IF($D$32="NACIONAL",'Tablas con valores'!$O$11,'Tablas con valores'!$O$13)))))</f>
        <v>0</v>
      </c>
      <c r="P72" s="423"/>
      <c r="Q72" s="126"/>
      <c r="R72" s="58"/>
      <c r="S72" s="279"/>
      <c r="T72" s="279"/>
      <c r="U72" s="58"/>
      <c r="V72" s="58"/>
      <c r="W72" s="58"/>
      <c r="X72" s="58"/>
      <c r="Y72" s="58"/>
    </row>
    <row r="73" spans="1:25" s="53" customFormat="1" ht="28.5" customHeight="1" x14ac:dyDescent="0.25">
      <c r="A73" s="100"/>
      <c r="B73" s="445"/>
      <c r="C73" s="446"/>
      <c r="D73" s="446"/>
      <c r="E73" s="446"/>
      <c r="F73" s="446"/>
      <c r="G73" s="446"/>
      <c r="H73" s="447"/>
      <c r="I73" s="12"/>
      <c r="J73" s="448" t="s">
        <v>1590</v>
      </c>
      <c r="K73" s="449"/>
      <c r="L73" s="449"/>
      <c r="M73" s="449"/>
      <c r="N73" s="450" t="e">
        <f>IF(AND($P$68="SI",OR($C$22="Docente_PS",$C$22="Docente_Resolucion",$C$22="Invitado", $C$22="Miembro Consejo Superior -No Servidor público o Transitorio-")),($G$66*$O$72+($L$66*$O$72*0.4))/2,IF(AND(OR($P$68="NO",$P$68=""),OR($C$22="Docente_PS",$C$22="Docente_Resolucion",$C$22="Invitado",$C$22="Miembro Consejo Superior -No Servidor público o Transitorio-")),$G$66*$O$72+($L$66*$O$72*0.4),'Tablas con valores'!$O$17))</f>
        <v>#VALUE!</v>
      </c>
      <c r="O73" s="450"/>
      <c r="P73" s="451"/>
      <c r="Q73" s="101"/>
      <c r="R73" s="58"/>
      <c r="S73" s="314"/>
      <c r="U73" s="58"/>
      <c r="V73" s="58"/>
      <c r="W73" s="58"/>
      <c r="X73" s="58"/>
      <c r="Y73" s="58"/>
    </row>
    <row r="74" spans="1:25" s="53" customFormat="1" ht="33.75" customHeight="1" x14ac:dyDescent="0.25">
      <c r="A74" s="100"/>
      <c r="B74" s="76" t="s">
        <v>57</v>
      </c>
      <c r="C74" s="288"/>
      <c r="D74" s="452" t="s">
        <v>1602</v>
      </c>
      <c r="E74" s="452"/>
      <c r="F74" s="453" t="str">
        <f>IF(D32="INTERNACIONAL",$C$74*$O$72, "NO REQUIERE CONVERSIÓN")</f>
        <v>NO REQUIERE CONVERSIÓN</v>
      </c>
      <c r="G74" s="453"/>
      <c r="H74" s="454"/>
      <c r="I74" s="12"/>
      <c r="J74" s="455" t="s">
        <v>407</v>
      </c>
      <c r="K74" s="456"/>
      <c r="L74" s="456"/>
      <c r="M74" s="456"/>
      <c r="N74" s="457" t="e">
        <f>IF(OR($C$22="Docente_PS",$C$22="Docente_Resolucion",$C$22="Invitado"),'Tablas con valores'!$U$11,IF($C$22="Miembro Consejo Superior -No Servidor público o Transitorio-",'Tablas con valores'!$U$17,'Tablas con valores'!$U$14))</f>
        <v>#VALUE!</v>
      </c>
      <c r="O74" s="457"/>
      <c r="P74" s="458"/>
      <c r="Q74" s="101"/>
      <c r="R74" s="115"/>
      <c r="S74" s="19"/>
      <c r="U74" s="58"/>
      <c r="V74" s="58"/>
      <c r="W74" s="58"/>
      <c r="X74" s="58"/>
      <c r="Y74" s="58"/>
    </row>
    <row r="75" spans="1:25" s="53" customFormat="1" ht="4.5" customHeight="1" thickBot="1" x14ac:dyDescent="0.3">
      <c r="A75" s="100"/>
      <c r="B75" s="12"/>
      <c r="C75" s="12"/>
      <c r="D75" s="12"/>
      <c r="E75" s="12"/>
      <c r="F75" s="12"/>
      <c r="G75" s="12"/>
      <c r="H75" s="12"/>
      <c r="I75" s="12"/>
      <c r="J75" s="12"/>
      <c r="K75" s="12"/>
      <c r="L75" s="12"/>
      <c r="M75" s="12"/>
      <c r="N75" s="12"/>
      <c r="O75" s="12"/>
      <c r="P75" s="12"/>
      <c r="Q75" s="101"/>
      <c r="R75" s="58"/>
      <c r="S75" s="58"/>
      <c r="U75" s="58"/>
      <c r="V75" s="58"/>
      <c r="W75" s="58"/>
      <c r="X75" s="58"/>
      <c r="Y75" s="58"/>
    </row>
    <row r="76" spans="1:25" ht="15.75" customHeight="1" x14ac:dyDescent="0.25">
      <c r="A76" s="100"/>
      <c r="B76" s="431" t="s">
        <v>1633</v>
      </c>
      <c r="C76" s="432"/>
      <c r="D76" s="432"/>
      <c r="E76" s="432"/>
      <c r="F76" s="432"/>
      <c r="G76" s="432"/>
      <c r="H76" s="432"/>
      <c r="I76" s="432"/>
      <c r="J76" s="432"/>
      <c r="K76" s="433"/>
      <c r="L76" s="433"/>
      <c r="M76" s="433"/>
      <c r="N76" s="433"/>
      <c r="O76" s="433"/>
      <c r="P76" s="434"/>
      <c r="Q76" s="101"/>
    </row>
    <row r="77" spans="1:25" s="19" customFormat="1" ht="12.75" customHeight="1" x14ac:dyDescent="0.25">
      <c r="A77" s="105"/>
      <c r="B77" s="435" t="s">
        <v>1634</v>
      </c>
      <c r="C77" s="436"/>
      <c r="D77" s="436"/>
      <c r="E77" s="436"/>
      <c r="F77" s="437" t="s">
        <v>395</v>
      </c>
      <c r="G77" s="437"/>
      <c r="H77" s="437"/>
      <c r="I77" s="437"/>
      <c r="J77" s="437"/>
      <c r="K77" s="438" t="s">
        <v>394</v>
      </c>
      <c r="L77" s="438"/>
      <c r="M77" s="438"/>
      <c r="N77" s="438"/>
      <c r="O77" s="438"/>
      <c r="P77" s="439"/>
      <c r="Q77" s="126"/>
      <c r="T77" s="53"/>
    </row>
    <row r="78" spans="1:25" ht="15" x14ac:dyDescent="0.25">
      <c r="A78" s="100"/>
      <c r="B78" s="440"/>
      <c r="C78" s="441"/>
      <c r="D78" s="441"/>
      <c r="E78" s="441"/>
      <c r="F78" s="442"/>
      <c r="G78" s="442"/>
      <c r="H78" s="442"/>
      <c r="I78" s="442"/>
      <c r="J78" s="442"/>
      <c r="K78" s="443"/>
      <c r="L78" s="443"/>
      <c r="M78" s="443"/>
      <c r="N78" s="443"/>
      <c r="O78" s="443"/>
      <c r="P78" s="444"/>
      <c r="Q78" s="101"/>
    </row>
    <row r="79" spans="1:25" ht="15" x14ac:dyDescent="0.25">
      <c r="A79" s="100"/>
      <c r="B79" s="440"/>
      <c r="C79" s="441"/>
      <c r="D79" s="441"/>
      <c r="E79" s="441"/>
      <c r="F79" s="442"/>
      <c r="G79" s="442"/>
      <c r="H79" s="442"/>
      <c r="I79" s="442"/>
      <c r="J79" s="442"/>
      <c r="K79" s="443"/>
      <c r="L79" s="443"/>
      <c r="M79" s="443"/>
      <c r="N79" s="443"/>
      <c r="O79" s="443"/>
      <c r="P79" s="444"/>
      <c r="Q79" s="101"/>
      <c r="S79" s="19"/>
    </row>
    <row r="80" spans="1:25" ht="15" x14ac:dyDescent="0.25">
      <c r="A80" s="100"/>
      <c r="B80" s="440"/>
      <c r="C80" s="441"/>
      <c r="D80" s="441"/>
      <c r="E80" s="441"/>
      <c r="F80" s="442"/>
      <c r="G80" s="442"/>
      <c r="H80" s="442"/>
      <c r="I80" s="442"/>
      <c r="J80" s="442"/>
      <c r="K80" s="443"/>
      <c r="L80" s="443"/>
      <c r="M80" s="443"/>
      <c r="N80" s="443"/>
      <c r="O80" s="443"/>
      <c r="P80" s="444"/>
      <c r="Q80" s="101"/>
      <c r="S80" s="19"/>
    </row>
    <row r="81" spans="1:23" ht="29.1" customHeight="1" thickBot="1" x14ac:dyDescent="0.3">
      <c r="A81" s="100"/>
      <c r="B81" s="459" t="e">
        <f>IF(F43="NO", "NO ASIGNADOS", IF(SUM(B78:E80)&gt;$N$74, "SUPERA LOS VIATICOS PERMITIDOS", SUM(B78:E80)))</f>
        <v>#VALUE!</v>
      </c>
      <c r="C81" s="460"/>
      <c r="D81" s="460"/>
      <c r="E81" s="460"/>
      <c r="F81" s="461" t="s">
        <v>1635</v>
      </c>
      <c r="G81" s="461"/>
      <c r="H81" s="461"/>
      <c r="I81" s="461"/>
      <c r="J81" s="461"/>
      <c r="K81" s="462"/>
      <c r="L81" s="462"/>
      <c r="M81" s="462"/>
      <c r="N81" s="462"/>
      <c r="O81" s="462"/>
      <c r="P81" s="463"/>
      <c r="Q81" s="101"/>
    </row>
    <row r="82" spans="1:23" ht="4.5" customHeight="1" thickBot="1" x14ac:dyDescent="0.3">
      <c r="A82" s="100"/>
      <c r="B82" s="464"/>
      <c r="C82" s="464"/>
      <c r="D82" s="464"/>
      <c r="E82" s="464"/>
      <c r="F82" s="464"/>
      <c r="G82" s="464"/>
      <c r="H82" s="464"/>
      <c r="I82" s="464"/>
      <c r="J82" s="464"/>
      <c r="K82" s="464"/>
      <c r="L82" s="464"/>
      <c r="M82" s="464"/>
      <c r="N82" s="464"/>
      <c r="O82" s="464"/>
      <c r="P82" s="464"/>
      <c r="Q82" s="101"/>
      <c r="S82" s="19"/>
    </row>
    <row r="83" spans="1:23" ht="18.75" x14ac:dyDescent="0.25">
      <c r="A83" s="100"/>
      <c r="B83" s="465" t="s">
        <v>457</v>
      </c>
      <c r="C83" s="466"/>
      <c r="D83" s="466"/>
      <c r="E83" s="466"/>
      <c r="F83" s="466"/>
      <c r="G83" s="466"/>
      <c r="H83" s="466"/>
      <c r="I83" s="466"/>
      <c r="J83" s="466"/>
      <c r="K83" s="467"/>
      <c r="L83" s="467"/>
      <c r="M83" s="467"/>
      <c r="N83" s="467"/>
      <c r="O83" s="467"/>
      <c r="P83" s="468"/>
      <c r="Q83" s="101"/>
      <c r="S83" s="19"/>
    </row>
    <row r="84" spans="1:23" ht="23.25" customHeight="1" x14ac:dyDescent="0.25">
      <c r="A84" s="100"/>
      <c r="B84" s="469" t="s">
        <v>415</v>
      </c>
      <c r="C84" s="470"/>
      <c r="D84" s="470"/>
      <c r="E84" s="470" t="s">
        <v>398</v>
      </c>
      <c r="F84" s="470"/>
      <c r="G84" s="470"/>
      <c r="H84" s="470" t="s">
        <v>448</v>
      </c>
      <c r="I84" s="470"/>
      <c r="J84" s="470"/>
      <c r="K84" s="471" t="s">
        <v>31</v>
      </c>
      <c r="L84" s="471"/>
      <c r="M84" s="471"/>
      <c r="N84" s="470" t="s">
        <v>394</v>
      </c>
      <c r="O84" s="470"/>
      <c r="P84" s="472"/>
      <c r="Q84" s="101"/>
      <c r="S84" s="19"/>
    </row>
    <row r="85" spans="1:23" ht="15" x14ac:dyDescent="0.25">
      <c r="A85" s="100"/>
      <c r="B85" s="473"/>
      <c r="C85" s="474"/>
      <c r="D85" s="474"/>
      <c r="E85" s="475" t="str">
        <f>IF(B85="Aeropuertos (Art. 4 Lit.a)",'Tablas con valores'!H56,IF(B85="Zonas rurales (Art. 4 Lit. b)",$C$1048545,$C$1048546))</f>
        <v>NO CALCULADO</v>
      </c>
      <c r="F85" s="475"/>
      <c r="G85" s="475"/>
      <c r="H85" s="476"/>
      <c r="I85" s="476"/>
      <c r="J85" s="476"/>
      <c r="K85" s="477"/>
      <c r="L85" s="477"/>
      <c r="M85" s="477"/>
      <c r="N85" s="477"/>
      <c r="O85" s="477"/>
      <c r="P85" s="478"/>
      <c r="Q85" s="101"/>
      <c r="S85" s="19"/>
    </row>
    <row r="86" spans="1:23" ht="15" x14ac:dyDescent="0.25">
      <c r="A86" s="100"/>
      <c r="B86" s="473"/>
      <c r="C86" s="474"/>
      <c r="D86" s="474"/>
      <c r="E86" s="475" t="str">
        <f>IF(B86="Aeropuertos (Art. 4 Lit.a)",'Tablas con valores'!$H$54,IF(B86="Zonas rurales (Art. 4 Lit. b)",$C$1048545,$C$1048546))</f>
        <v>NO CALCULADO</v>
      </c>
      <c r="F86" s="475"/>
      <c r="G86" s="475"/>
      <c r="H86" s="476"/>
      <c r="I86" s="476"/>
      <c r="J86" s="476"/>
      <c r="K86" s="477"/>
      <c r="L86" s="477"/>
      <c r="M86" s="477"/>
      <c r="N86" s="477"/>
      <c r="O86" s="477"/>
      <c r="P86" s="478"/>
      <c r="Q86" s="101"/>
      <c r="S86" s="19"/>
    </row>
    <row r="87" spans="1:23" ht="24" customHeight="1" thickBot="1" x14ac:dyDescent="0.3">
      <c r="A87" s="100"/>
      <c r="B87" s="482" t="s">
        <v>498</v>
      </c>
      <c r="C87" s="483"/>
      <c r="D87" s="483"/>
      <c r="E87" s="484"/>
      <c r="F87" s="484"/>
      <c r="G87" s="484"/>
      <c r="H87" s="484"/>
      <c r="I87" s="484"/>
      <c r="J87" s="484"/>
      <c r="K87" s="484"/>
      <c r="L87" s="484"/>
      <c r="M87" s="484"/>
      <c r="N87" s="484"/>
      <c r="O87" s="484"/>
      <c r="P87" s="485"/>
      <c r="Q87" s="101"/>
      <c r="S87" s="19"/>
    </row>
    <row r="88" spans="1:23" ht="4.5" customHeight="1" thickBot="1" x14ac:dyDescent="0.3">
      <c r="A88" s="100"/>
      <c r="B88" s="210"/>
      <c r="C88" s="210"/>
      <c r="D88" s="210"/>
      <c r="E88" s="210"/>
      <c r="F88" s="210"/>
      <c r="G88" s="210"/>
      <c r="H88" s="210"/>
      <c r="I88" s="210"/>
      <c r="J88" s="210"/>
      <c r="K88" s="210"/>
      <c r="L88" s="210"/>
      <c r="M88" s="210"/>
      <c r="N88" s="210"/>
      <c r="O88" s="210"/>
      <c r="P88" s="210"/>
      <c r="Q88" s="101"/>
    </row>
    <row r="89" spans="1:23" ht="15" customHeight="1" x14ac:dyDescent="0.25">
      <c r="A89" s="100"/>
      <c r="B89" s="431" t="s">
        <v>458</v>
      </c>
      <c r="C89" s="432"/>
      <c r="D89" s="432"/>
      <c r="E89" s="432"/>
      <c r="F89" s="432"/>
      <c r="G89" s="432"/>
      <c r="H89" s="432"/>
      <c r="I89" s="432"/>
      <c r="J89" s="432"/>
      <c r="K89" s="433"/>
      <c r="L89" s="433"/>
      <c r="M89" s="433"/>
      <c r="N89" s="433"/>
      <c r="O89" s="433"/>
      <c r="P89" s="434"/>
      <c r="Q89" s="101"/>
    </row>
    <row r="90" spans="1:23" ht="24" customHeight="1" x14ac:dyDescent="0.25">
      <c r="A90" s="100"/>
      <c r="B90" s="435" t="s">
        <v>30</v>
      </c>
      <c r="C90" s="436"/>
      <c r="D90" s="436"/>
      <c r="E90" s="436"/>
      <c r="F90" s="479" t="s">
        <v>31</v>
      </c>
      <c r="G90" s="479"/>
      <c r="H90" s="479"/>
      <c r="I90" s="479"/>
      <c r="J90" s="479" t="s">
        <v>33</v>
      </c>
      <c r="K90" s="479"/>
      <c r="L90" s="480" t="s">
        <v>394</v>
      </c>
      <c r="M90" s="480"/>
      <c r="N90" s="480"/>
      <c r="O90" s="480"/>
      <c r="P90" s="481"/>
      <c r="Q90" s="101"/>
    </row>
    <row r="91" spans="1:23" ht="15" x14ac:dyDescent="0.25">
      <c r="A91" s="100"/>
      <c r="B91" s="493"/>
      <c r="C91" s="494"/>
      <c r="D91" s="494"/>
      <c r="E91" s="494"/>
      <c r="F91" s="495"/>
      <c r="G91" s="495"/>
      <c r="H91" s="495"/>
      <c r="I91" s="495"/>
      <c r="J91" s="496"/>
      <c r="K91" s="496"/>
      <c r="L91" s="497"/>
      <c r="M91" s="497"/>
      <c r="N91" s="497"/>
      <c r="O91" s="497"/>
      <c r="P91" s="498"/>
      <c r="Q91" s="101"/>
    </row>
    <row r="92" spans="1:23" ht="15" x14ac:dyDescent="0.25">
      <c r="A92" s="100"/>
      <c r="B92" s="493"/>
      <c r="C92" s="494"/>
      <c r="D92" s="494"/>
      <c r="E92" s="494"/>
      <c r="F92" s="495"/>
      <c r="G92" s="495"/>
      <c r="H92" s="495"/>
      <c r="I92" s="495"/>
      <c r="J92" s="496"/>
      <c r="K92" s="496"/>
      <c r="L92" s="497"/>
      <c r="M92" s="497"/>
      <c r="N92" s="497"/>
      <c r="O92" s="497"/>
      <c r="P92" s="498"/>
      <c r="Q92" s="101"/>
    </row>
    <row r="93" spans="1:23" ht="4.5" customHeight="1" x14ac:dyDescent="0.25">
      <c r="A93" s="100"/>
      <c r="B93" s="486"/>
      <c r="C93" s="487"/>
      <c r="D93" s="487"/>
      <c r="E93" s="487"/>
      <c r="F93" s="487"/>
      <c r="G93" s="487"/>
      <c r="H93" s="487"/>
      <c r="I93" s="487"/>
      <c r="J93" s="487"/>
      <c r="K93" s="487"/>
      <c r="L93" s="487"/>
      <c r="M93" s="487"/>
      <c r="N93" s="487"/>
      <c r="O93" s="487"/>
      <c r="P93" s="488"/>
      <c r="Q93" s="127"/>
      <c r="R93" s="67"/>
      <c r="S93" s="67"/>
      <c r="T93" s="67"/>
      <c r="U93" s="67"/>
      <c r="V93" s="67"/>
      <c r="W93" s="67"/>
    </row>
    <row r="94" spans="1:23" ht="27" customHeight="1" x14ac:dyDescent="0.25">
      <c r="A94" s="100"/>
      <c r="B94" s="124" t="s">
        <v>403</v>
      </c>
      <c r="C94" s="211" t="s">
        <v>404</v>
      </c>
      <c r="D94" s="489"/>
      <c r="E94" s="489"/>
      <c r="F94" s="471" t="s">
        <v>405</v>
      </c>
      <c r="G94" s="471"/>
      <c r="H94" s="490">
        <f>IF(OR(D94=0,D94=""), 0, IF($K$32="INTERNACIONAL", "NO SE RECONOCE", 'Tablas con valores'!$H$41))</f>
        <v>0</v>
      </c>
      <c r="I94" s="491"/>
      <c r="J94" s="491"/>
      <c r="K94" s="492" t="s">
        <v>406</v>
      </c>
      <c r="L94" s="492"/>
      <c r="M94" s="492"/>
      <c r="N94" s="487">
        <f>IF($D$94="",0,IF(AND($K$89="SI", SUMIF(J91:K92,"TERRESTRE",B91:E92)&lt;=$H$94),SUMIF(J91:K92,"TERRESTRE",B91:E92), "SUPERA EL VALOR PERMITIDO"))</f>
        <v>0</v>
      </c>
      <c r="O94" s="487"/>
      <c r="P94" s="488"/>
      <c r="Q94" s="127"/>
      <c r="R94" s="67"/>
      <c r="S94" s="67"/>
      <c r="T94" s="67"/>
      <c r="U94" s="67"/>
      <c r="V94" s="67"/>
      <c r="W94" s="67"/>
    </row>
    <row r="95" spans="1:23" ht="3.75" customHeight="1" x14ac:dyDescent="0.25">
      <c r="A95" s="100"/>
      <c r="B95" s="499"/>
      <c r="C95" s="500"/>
      <c r="D95" s="500"/>
      <c r="E95" s="500"/>
      <c r="F95" s="500"/>
      <c r="G95" s="500"/>
      <c r="H95" s="500"/>
      <c r="I95" s="500"/>
      <c r="J95" s="500"/>
      <c r="K95" s="500"/>
      <c r="L95" s="500"/>
      <c r="M95" s="500"/>
      <c r="N95" s="500"/>
      <c r="O95" s="500"/>
      <c r="P95" s="501"/>
      <c r="Q95" s="127"/>
      <c r="R95" s="67"/>
      <c r="S95" s="67"/>
      <c r="T95" s="67"/>
      <c r="U95" s="67"/>
      <c r="V95" s="67"/>
      <c r="W95" s="67"/>
    </row>
    <row r="96" spans="1:23" ht="15" customHeight="1" x14ac:dyDescent="0.25">
      <c r="A96" s="100"/>
      <c r="B96" s="502" t="s">
        <v>500</v>
      </c>
      <c r="C96" s="503"/>
      <c r="D96" s="506" t="s">
        <v>351</v>
      </c>
      <c r="E96" s="506"/>
      <c r="F96" s="508" t="s">
        <v>352</v>
      </c>
      <c r="G96" s="508"/>
      <c r="H96" s="508"/>
      <c r="I96" s="508"/>
      <c r="J96" s="508"/>
      <c r="K96" s="510" t="s">
        <v>105</v>
      </c>
      <c r="L96" s="512" t="s">
        <v>348</v>
      </c>
      <c r="M96" s="508"/>
      <c r="N96" s="513" t="s">
        <v>106</v>
      </c>
      <c r="O96" s="512" t="s">
        <v>348</v>
      </c>
      <c r="P96" s="515"/>
      <c r="Q96" s="101"/>
    </row>
    <row r="97" spans="1:22" ht="14.25" customHeight="1" thickBot="1" x14ac:dyDescent="0.3">
      <c r="A97" s="100"/>
      <c r="B97" s="504"/>
      <c r="C97" s="505"/>
      <c r="D97" s="507"/>
      <c r="E97" s="507"/>
      <c r="F97" s="509"/>
      <c r="G97" s="509"/>
      <c r="H97" s="509"/>
      <c r="I97" s="509"/>
      <c r="J97" s="509"/>
      <c r="K97" s="511"/>
      <c r="L97" s="516" t="s">
        <v>349</v>
      </c>
      <c r="M97" s="509"/>
      <c r="N97" s="514"/>
      <c r="O97" s="517" t="s">
        <v>349</v>
      </c>
      <c r="P97" s="518"/>
      <c r="Q97" s="101"/>
    </row>
    <row r="98" spans="1:22" ht="4.5" customHeight="1" thickBot="1" x14ac:dyDescent="0.3">
      <c r="A98" s="100"/>
      <c r="B98" s="524"/>
      <c r="C98" s="524"/>
      <c r="D98" s="524"/>
      <c r="E98" s="524"/>
      <c r="F98" s="524"/>
      <c r="G98" s="524"/>
      <c r="H98" s="524"/>
      <c r="I98" s="524"/>
      <c r="J98" s="524"/>
      <c r="K98" s="524"/>
      <c r="L98" s="524"/>
      <c r="M98" s="524"/>
      <c r="N98" s="524"/>
      <c r="O98" s="524"/>
      <c r="P98" s="524"/>
      <c r="Q98" s="101"/>
    </row>
    <row r="99" spans="1:22" ht="15" customHeight="1" x14ac:dyDescent="0.25">
      <c r="A99" s="100"/>
      <c r="B99" s="525" t="s">
        <v>459</v>
      </c>
      <c r="C99" s="432"/>
      <c r="D99" s="432"/>
      <c r="E99" s="432"/>
      <c r="F99" s="432"/>
      <c r="G99" s="432"/>
      <c r="H99" s="432"/>
      <c r="I99" s="432"/>
      <c r="J99" s="432"/>
      <c r="K99" s="526"/>
      <c r="L99" s="526"/>
      <c r="M99" s="526"/>
      <c r="N99" s="526"/>
      <c r="O99" s="526"/>
      <c r="P99" s="527"/>
      <c r="Q99" s="101"/>
    </row>
    <row r="100" spans="1:22" ht="15" x14ac:dyDescent="0.25">
      <c r="A100" s="102"/>
      <c r="B100" s="528" t="s">
        <v>30</v>
      </c>
      <c r="C100" s="529"/>
      <c r="D100" s="529"/>
      <c r="E100" s="529"/>
      <c r="F100" s="530" t="s">
        <v>31</v>
      </c>
      <c r="G100" s="530"/>
      <c r="H100" s="530"/>
      <c r="I100" s="530"/>
      <c r="J100" s="530"/>
      <c r="K100" s="438" t="s">
        <v>394</v>
      </c>
      <c r="L100" s="438"/>
      <c r="M100" s="438"/>
      <c r="N100" s="438"/>
      <c r="O100" s="438"/>
      <c r="P100" s="439"/>
      <c r="Q100" s="103"/>
    </row>
    <row r="101" spans="1:22" ht="15" x14ac:dyDescent="0.25">
      <c r="A101" s="102"/>
      <c r="B101" s="519"/>
      <c r="C101" s="520"/>
      <c r="D101" s="520"/>
      <c r="E101" s="520"/>
      <c r="F101" s="521"/>
      <c r="G101" s="521"/>
      <c r="H101" s="521"/>
      <c r="I101" s="521"/>
      <c r="J101" s="521"/>
      <c r="K101" s="522"/>
      <c r="L101" s="522"/>
      <c r="M101" s="522"/>
      <c r="N101" s="522"/>
      <c r="O101" s="522"/>
      <c r="P101" s="523"/>
      <c r="Q101" s="103"/>
    </row>
    <row r="102" spans="1:22" ht="15" x14ac:dyDescent="0.25">
      <c r="A102" s="102"/>
      <c r="B102" s="519"/>
      <c r="C102" s="520"/>
      <c r="D102" s="520"/>
      <c r="E102" s="520"/>
      <c r="F102" s="521"/>
      <c r="G102" s="521"/>
      <c r="H102" s="521"/>
      <c r="I102" s="521"/>
      <c r="J102" s="521"/>
      <c r="K102" s="522"/>
      <c r="L102" s="522"/>
      <c r="M102" s="522"/>
      <c r="N102" s="522"/>
      <c r="O102" s="522"/>
      <c r="P102" s="523"/>
      <c r="Q102" s="103"/>
    </row>
    <row r="103" spans="1:22" ht="17.25" customHeight="1" x14ac:dyDescent="0.25">
      <c r="A103" s="102"/>
      <c r="B103" s="541" t="s">
        <v>460</v>
      </c>
      <c r="C103" s="542"/>
      <c r="D103" s="542"/>
      <c r="E103" s="545" t="s">
        <v>389</v>
      </c>
      <c r="F103" s="545"/>
      <c r="G103" s="546"/>
      <c r="H103" s="546"/>
      <c r="I103" s="546"/>
      <c r="J103" s="546"/>
      <c r="K103" s="209" t="s">
        <v>396</v>
      </c>
      <c r="L103" s="546"/>
      <c r="M103" s="546"/>
      <c r="N103" s="106" t="s">
        <v>350</v>
      </c>
      <c r="O103" s="547"/>
      <c r="P103" s="548"/>
      <c r="Q103" s="103"/>
    </row>
    <row r="104" spans="1:22" ht="21" customHeight="1" x14ac:dyDescent="0.25">
      <c r="A104" s="102"/>
      <c r="B104" s="541"/>
      <c r="C104" s="542"/>
      <c r="D104" s="542"/>
      <c r="E104" s="545"/>
      <c r="F104" s="545"/>
      <c r="G104" s="546"/>
      <c r="H104" s="546"/>
      <c r="I104" s="546"/>
      <c r="J104" s="546"/>
      <c r="K104" s="209" t="s">
        <v>397</v>
      </c>
      <c r="L104" s="549"/>
      <c r="M104" s="549"/>
      <c r="N104" s="107" t="s">
        <v>393</v>
      </c>
      <c r="O104" s="550"/>
      <c r="P104" s="551"/>
      <c r="Q104" s="103"/>
    </row>
    <row r="105" spans="1:22" ht="34.5" customHeight="1" thickBot="1" x14ac:dyDescent="0.3">
      <c r="A105" s="102"/>
      <c r="B105" s="543"/>
      <c r="C105" s="544"/>
      <c r="D105" s="544"/>
      <c r="E105" s="552" t="s">
        <v>390</v>
      </c>
      <c r="F105" s="552"/>
      <c r="G105" s="552"/>
      <c r="H105" s="552"/>
      <c r="I105" s="552"/>
      <c r="J105" s="552"/>
      <c r="K105" s="108" t="s">
        <v>391</v>
      </c>
      <c r="L105" s="553"/>
      <c r="M105" s="553"/>
      <c r="N105" s="108" t="s">
        <v>392</v>
      </c>
      <c r="O105" s="553"/>
      <c r="P105" s="554"/>
      <c r="Q105" s="103"/>
    </row>
    <row r="106" spans="1:22" ht="4.5" customHeight="1" thickBot="1" x14ac:dyDescent="0.3">
      <c r="A106" s="100"/>
      <c r="B106" s="524"/>
      <c r="C106" s="524"/>
      <c r="D106" s="524"/>
      <c r="E106" s="524"/>
      <c r="F106" s="524"/>
      <c r="G106" s="524"/>
      <c r="H106" s="524"/>
      <c r="I106" s="524"/>
      <c r="J106" s="524"/>
      <c r="K106" s="524"/>
      <c r="L106" s="524"/>
      <c r="M106" s="524"/>
      <c r="N106" s="524"/>
      <c r="O106" s="524"/>
      <c r="P106" s="524"/>
      <c r="Q106" s="101"/>
    </row>
    <row r="107" spans="1:22" ht="16.5" customHeight="1" x14ac:dyDescent="0.25">
      <c r="A107" s="100"/>
      <c r="B107" s="531" t="s">
        <v>461</v>
      </c>
      <c r="C107" s="532"/>
      <c r="D107" s="532"/>
      <c r="E107" s="532"/>
      <c r="F107" s="532"/>
      <c r="G107" s="532"/>
      <c r="H107" s="532"/>
      <c r="I107" s="532"/>
      <c r="J107" s="532"/>
      <c r="K107" s="532"/>
      <c r="L107" s="532"/>
      <c r="M107" s="532"/>
      <c r="N107" s="532"/>
      <c r="O107" s="532"/>
      <c r="P107" s="533"/>
      <c r="Q107" s="101"/>
    </row>
    <row r="108" spans="1:22" ht="36.75" customHeight="1" x14ac:dyDescent="0.25">
      <c r="A108" s="100"/>
      <c r="B108" s="125" t="s">
        <v>358</v>
      </c>
      <c r="C108" s="534" t="s">
        <v>506</v>
      </c>
      <c r="D108" s="535"/>
      <c r="E108" s="470" t="s">
        <v>507</v>
      </c>
      <c r="F108" s="470"/>
      <c r="G108" s="536" t="s">
        <v>357</v>
      </c>
      <c r="H108" s="537"/>
      <c r="I108" s="538"/>
      <c r="J108" s="471" t="s">
        <v>355</v>
      </c>
      <c r="K108" s="471"/>
      <c r="L108" s="471"/>
      <c r="M108" s="539" t="s">
        <v>356</v>
      </c>
      <c r="N108" s="539"/>
      <c r="O108" s="539"/>
      <c r="P108" s="540"/>
      <c r="Q108" s="101"/>
      <c r="V108" s="61"/>
    </row>
    <row r="109" spans="1:22" ht="30" customHeight="1" x14ac:dyDescent="0.25">
      <c r="A109" s="100"/>
      <c r="B109" s="562" t="s">
        <v>1636</v>
      </c>
      <c r="C109" s="572" t="e">
        <f>B81</f>
        <v>#VALUE!</v>
      </c>
      <c r="D109" s="573"/>
      <c r="E109" s="557" t="e">
        <f>IF($B$81="SUPERA LOS VIATICOS PERMITIDOS", "Revisar los valores a otorgar", B78)</f>
        <v>#VALUE!</v>
      </c>
      <c r="F109" s="557"/>
      <c r="G109" s="455">
        <f>F78</f>
        <v>0</v>
      </c>
      <c r="H109" s="456"/>
      <c r="I109" s="558"/>
      <c r="J109" s="559"/>
      <c r="K109" s="559"/>
      <c r="L109" s="559"/>
      <c r="M109" s="560"/>
      <c r="N109" s="560"/>
      <c r="O109" s="560"/>
      <c r="P109" s="561"/>
      <c r="Q109" s="101"/>
    </row>
    <row r="110" spans="1:22" ht="30" customHeight="1" x14ac:dyDescent="0.25">
      <c r="A110" s="100"/>
      <c r="B110" s="562"/>
      <c r="C110" s="576"/>
      <c r="D110" s="577"/>
      <c r="E110" s="557" t="e">
        <f t="shared" ref="E110:E111" si="0">IF($B$81="SUPERA LOS VIATICOS PERMITIDOS", "Revisar los valores a otorgar", B79)</f>
        <v>#VALUE!</v>
      </c>
      <c r="F110" s="557"/>
      <c r="G110" s="455">
        <f>F79</f>
        <v>0</v>
      </c>
      <c r="H110" s="456"/>
      <c r="I110" s="558"/>
      <c r="J110" s="559"/>
      <c r="K110" s="559"/>
      <c r="L110" s="559"/>
      <c r="M110" s="560"/>
      <c r="N110" s="560"/>
      <c r="O110" s="560"/>
      <c r="P110" s="561"/>
      <c r="Q110" s="101"/>
    </row>
    <row r="111" spans="1:22" ht="30" customHeight="1" x14ac:dyDescent="0.25">
      <c r="A111" s="100"/>
      <c r="B111" s="562"/>
      <c r="C111" s="574"/>
      <c r="D111" s="575"/>
      <c r="E111" s="557" t="e">
        <f t="shared" si="0"/>
        <v>#VALUE!</v>
      </c>
      <c r="F111" s="557"/>
      <c r="G111" s="455">
        <f>F80</f>
        <v>0</v>
      </c>
      <c r="H111" s="456"/>
      <c r="I111" s="558"/>
      <c r="J111" s="559"/>
      <c r="K111" s="559"/>
      <c r="L111" s="559"/>
      <c r="M111" s="560"/>
      <c r="N111" s="560"/>
      <c r="O111" s="560"/>
      <c r="P111" s="561"/>
      <c r="Q111" s="101"/>
    </row>
    <row r="112" spans="1:22" ht="30" customHeight="1" x14ac:dyDescent="0.25">
      <c r="A112" s="102"/>
      <c r="B112" s="562" t="s">
        <v>463</v>
      </c>
      <c r="C112" s="572">
        <f>SUM(H85:J86)</f>
        <v>0</v>
      </c>
      <c r="D112" s="573"/>
      <c r="E112" s="557">
        <f>H85</f>
        <v>0</v>
      </c>
      <c r="F112" s="557"/>
      <c r="G112" s="455">
        <f>K85</f>
        <v>0</v>
      </c>
      <c r="H112" s="456"/>
      <c r="I112" s="558"/>
      <c r="J112" s="559"/>
      <c r="K112" s="559"/>
      <c r="L112" s="559"/>
      <c r="M112" s="560"/>
      <c r="N112" s="560"/>
      <c r="O112" s="560"/>
      <c r="P112" s="561"/>
      <c r="Q112" s="103"/>
    </row>
    <row r="113" spans="1:20" ht="30" customHeight="1" x14ac:dyDescent="0.25">
      <c r="A113" s="102"/>
      <c r="B113" s="562"/>
      <c r="C113" s="574"/>
      <c r="D113" s="575"/>
      <c r="E113" s="557">
        <f>H86</f>
        <v>0</v>
      </c>
      <c r="F113" s="557"/>
      <c r="G113" s="455">
        <f>K86</f>
        <v>0</v>
      </c>
      <c r="H113" s="456"/>
      <c r="I113" s="558"/>
      <c r="J113" s="559"/>
      <c r="K113" s="559"/>
      <c r="L113" s="559"/>
      <c r="M113" s="560"/>
      <c r="N113" s="560"/>
      <c r="O113" s="560"/>
      <c r="P113" s="561"/>
      <c r="Q113" s="103"/>
    </row>
    <row r="114" spans="1:20" ht="30" customHeight="1" x14ac:dyDescent="0.25">
      <c r="A114" s="102"/>
      <c r="B114" s="562" t="s">
        <v>462</v>
      </c>
      <c r="C114" s="568">
        <f>IF($N$94="SUPERA EL VALOR PERMITIDO","GASTOS TRANSPORTE TERRESTRE SUPERA EL VALOR PERMITIDO",+N94+SUMIF(J91:K92,"AEREO",B91:E92)+SUMIF(J91:K92,"MARITIMO",B91:E92)+SUMIF(J91:K92,"FLUVIAL",B91:E92)+SUMIF(J91:K92,"OTRO",B91:E92))</f>
        <v>0</v>
      </c>
      <c r="D114" s="569"/>
      <c r="E114" s="557">
        <f>IF(AND(J91="TERRESTRE", $N$94="SUPERA EL VALOR PERMITIDO"), "Revisar el valor a otorgar",B91)</f>
        <v>0</v>
      </c>
      <c r="F114" s="557"/>
      <c r="G114" s="455">
        <f>F91</f>
        <v>0</v>
      </c>
      <c r="H114" s="456"/>
      <c r="I114" s="558"/>
      <c r="J114" s="559"/>
      <c r="K114" s="559"/>
      <c r="L114" s="559"/>
      <c r="M114" s="560"/>
      <c r="N114" s="560"/>
      <c r="O114" s="560"/>
      <c r="P114" s="561"/>
      <c r="Q114" s="103"/>
      <c r="T114" s="58"/>
    </row>
    <row r="115" spans="1:20" ht="30" customHeight="1" x14ac:dyDescent="0.25">
      <c r="A115" s="102"/>
      <c r="B115" s="562"/>
      <c r="C115" s="570"/>
      <c r="D115" s="571"/>
      <c r="E115" s="557">
        <f>B92</f>
        <v>0</v>
      </c>
      <c r="F115" s="557"/>
      <c r="G115" s="455">
        <f>F92</f>
        <v>0</v>
      </c>
      <c r="H115" s="456"/>
      <c r="I115" s="558"/>
      <c r="J115" s="559"/>
      <c r="K115" s="559"/>
      <c r="L115" s="559"/>
      <c r="M115" s="560"/>
      <c r="N115" s="560"/>
      <c r="O115" s="560"/>
      <c r="P115" s="561"/>
      <c r="Q115" s="103"/>
    </row>
    <row r="116" spans="1:20" ht="30" customHeight="1" x14ac:dyDescent="0.25">
      <c r="A116" s="102"/>
      <c r="B116" s="562" t="s">
        <v>464</v>
      </c>
      <c r="C116" s="563">
        <f>SUM(B101:E102)</f>
        <v>0</v>
      </c>
      <c r="D116" s="564"/>
      <c r="E116" s="567">
        <f>B101</f>
        <v>0</v>
      </c>
      <c r="F116" s="567"/>
      <c r="G116" s="455">
        <f>F101</f>
        <v>0</v>
      </c>
      <c r="H116" s="456"/>
      <c r="I116" s="558"/>
      <c r="J116" s="559"/>
      <c r="K116" s="559"/>
      <c r="L116" s="559"/>
      <c r="M116" s="560"/>
      <c r="N116" s="560"/>
      <c r="O116" s="560"/>
      <c r="P116" s="561"/>
      <c r="Q116" s="103"/>
    </row>
    <row r="117" spans="1:20" ht="30" customHeight="1" x14ac:dyDescent="0.25">
      <c r="A117" s="102"/>
      <c r="B117" s="562"/>
      <c r="C117" s="565"/>
      <c r="D117" s="566"/>
      <c r="E117" s="567">
        <f>B102</f>
        <v>0</v>
      </c>
      <c r="F117" s="567"/>
      <c r="G117" s="455">
        <f>F102</f>
        <v>0</v>
      </c>
      <c r="H117" s="456"/>
      <c r="I117" s="558"/>
      <c r="J117" s="559"/>
      <c r="K117" s="559"/>
      <c r="L117" s="559"/>
      <c r="M117" s="560"/>
      <c r="N117" s="560"/>
      <c r="O117" s="560"/>
      <c r="P117" s="561"/>
      <c r="Q117" s="103"/>
    </row>
    <row r="118" spans="1:20" ht="4.5" customHeight="1" thickBot="1" x14ac:dyDescent="0.3">
      <c r="A118" s="128"/>
      <c r="B118" s="129"/>
      <c r="C118" s="129"/>
      <c r="D118" s="129"/>
      <c r="E118" s="129"/>
      <c r="F118" s="129"/>
      <c r="G118" s="129"/>
      <c r="H118" s="129"/>
      <c r="I118" s="129"/>
      <c r="J118" s="129"/>
      <c r="K118" s="129"/>
      <c r="L118" s="129"/>
      <c r="M118" s="129"/>
      <c r="N118" s="129"/>
      <c r="O118" s="129"/>
      <c r="P118" s="129"/>
      <c r="Q118" s="130"/>
    </row>
    <row r="1048368" spans="4:4" ht="10.5" customHeight="1" x14ac:dyDescent="0.25">
      <c r="D1048368" s="22"/>
    </row>
    <row r="1048369" spans="4:4" ht="10.5" customHeight="1" x14ac:dyDescent="0.25">
      <c r="D1048369" s="22"/>
    </row>
    <row r="1048383" spans="4:4" ht="10.5" customHeight="1" x14ac:dyDescent="0.25">
      <c r="D1048383" s="22"/>
    </row>
    <row r="1048384" spans="4:4" ht="10.5" customHeight="1" x14ac:dyDescent="0.25">
      <c r="D1048384" s="22"/>
    </row>
    <row r="1048387" spans="4:4" ht="10.5" customHeight="1" x14ac:dyDescent="0.25">
      <c r="D1048387" s="22"/>
    </row>
    <row r="1048447" spans="21:21" ht="10.5" customHeight="1" x14ac:dyDescent="0.25">
      <c r="U1048447" s="58" t="s">
        <v>93</v>
      </c>
    </row>
    <row r="1048448" spans="21:21" ht="10.5" customHeight="1" x14ac:dyDescent="0.25">
      <c r="U1048448" s="55" t="s">
        <v>117</v>
      </c>
    </row>
    <row r="1048449" spans="21:21" ht="10.5" customHeight="1" x14ac:dyDescent="0.25">
      <c r="U1048449" s="55" t="s">
        <v>119</v>
      </c>
    </row>
    <row r="1048450" spans="21:21" ht="10.5" customHeight="1" x14ac:dyDescent="0.25">
      <c r="U1048450" s="56" t="s">
        <v>204</v>
      </c>
    </row>
    <row r="1048451" spans="21:21" ht="10.5" customHeight="1" x14ac:dyDescent="0.25">
      <c r="U1048451" s="56" t="s">
        <v>205</v>
      </c>
    </row>
    <row r="1048452" spans="21:21" ht="10.5" customHeight="1" x14ac:dyDescent="0.25">
      <c r="U1048452" s="56" t="s">
        <v>206</v>
      </c>
    </row>
    <row r="1048453" spans="21:21" ht="10.5" customHeight="1" x14ac:dyDescent="0.25">
      <c r="U1048453" s="56" t="s">
        <v>207</v>
      </c>
    </row>
    <row r="1048454" spans="21:21" ht="10.5" customHeight="1" x14ac:dyDescent="0.25">
      <c r="U1048454" s="56" t="s">
        <v>208</v>
      </c>
    </row>
    <row r="1048455" spans="21:21" ht="10.5" customHeight="1" x14ac:dyDescent="0.25">
      <c r="U1048455" s="56" t="s">
        <v>209</v>
      </c>
    </row>
    <row r="1048456" spans="21:21" ht="10.5" customHeight="1" x14ac:dyDescent="0.25">
      <c r="U1048456" s="56" t="s">
        <v>210</v>
      </c>
    </row>
    <row r="1048457" spans="21:21" ht="10.5" customHeight="1" x14ac:dyDescent="0.25">
      <c r="U1048457" s="56" t="s">
        <v>211</v>
      </c>
    </row>
    <row r="1048458" spans="21:21" ht="10.5" customHeight="1" x14ac:dyDescent="0.25">
      <c r="U1048458" s="56" t="s">
        <v>212</v>
      </c>
    </row>
    <row r="1048459" spans="21:21" ht="10.5" customHeight="1" x14ac:dyDescent="0.25">
      <c r="U1048459" s="56" t="s">
        <v>213</v>
      </c>
    </row>
    <row r="1048460" spans="21:21" ht="10.5" customHeight="1" x14ac:dyDescent="0.25">
      <c r="U1048460" s="56" t="s">
        <v>214</v>
      </c>
    </row>
    <row r="1048461" spans="21:21" ht="10.5" customHeight="1" x14ac:dyDescent="0.25">
      <c r="U1048461" s="56" t="s">
        <v>215</v>
      </c>
    </row>
    <row r="1048462" spans="21:21" ht="10.5" customHeight="1" x14ac:dyDescent="0.25">
      <c r="U1048462" s="56" t="s">
        <v>216</v>
      </c>
    </row>
    <row r="1048463" spans="21:21" ht="10.5" customHeight="1" x14ac:dyDescent="0.25">
      <c r="U1048463" s="56" t="s">
        <v>217</v>
      </c>
    </row>
    <row r="1048464" spans="21:21" ht="10.5" customHeight="1" x14ac:dyDescent="0.25">
      <c r="U1048464" s="56" t="s">
        <v>218</v>
      </c>
    </row>
    <row r="1048465" spans="19:21" ht="10.5" customHeight="1" x14ac:dyDescent="0.25">
      <c r="U1048465" s="56" t="s">
        <v>219</v>
      </c>
    </row>
    <row r="1048466" spans="19:21" ht="10.5" customHeight="1" x14ac:dyDescent="0.25">
      <c r="U1048466" s="56" t="s">
        <v>220</v>
      </c>
    </row>
    <row r="1048467" spans="19:21" ht="10.5" customHeight="1" x14ac:dyDescent="0.25">
      <c r="U1048467" s="56" t="s">
        <v>221</v>
      </c>
    </row>
    <row r="1048468" spans="19:21" ht="10.5" customHeight="1" x14ac:dyDescent="0.25">
      <c r="U1048468" s="56" t="s">
        <v>222</v>
      </c>
    </row>
    <row r="1048469" spans="19:21" ht="10.5" customHeight="1" x14ac:dyDescent="0.25">
      <c r="U1048469" s="56" t="s">
        <v>223</v>
      </c>
    </row>
    <row r="1048470" spans="19:21" ht="10.5" customHeight="1" x14ac:dyDescent="0.25">
      <c r="U1048470" s="56" t="s">
        <v>224</v>
      </c>
    </row>
    <row r="1048471" spans="19:21" ht="10.5" customHeight="1" x14ac:dyDescent="0.25">
      <c r="U1048471" s="56" t="s">
        <v>225</v>
      </c>
    </row>
    <row r="1048472" spans="19:21" ht="10.5" customHeight="1" x14ac:dyDescent="0.25">
      <c r="U1048472" s="56" t="s">
        <v>226</v>
      </c>
    </row>
    <row r="1048473" spans="19:21" ht="10.5" customHeight="1" x14ac:dyDescent="0.25">
      <c r="U1048473" s="56" t="s">
        <v>227</v>
      </c>
    </row>
    <row r="1048474" spans="19:21" ht="10.5" customHeight="1" x14ac:dyDescent="0.25">
      <c r="U1048474" s="56" t="s">
        <v>228</v>
      </c>
    </row>
    <row r="1048475" spans="19:21" ht="10.5" customHeight="1" x14ac:dyDescent="0.25">
      <c r="U1048475" s="56" t="s">
        <v>229</v>
      </c>
    </row>
    <row r="1048476" spans="19:21" ht="10.5" customHeight="1" x14ac:dyDescent="0.25">
      <c r="U1048476" s="56" t="s">
        <v>230</v>
      </c>
    </row>
    <row r="1048477" spans="19:21" ht="10.5" customHeight="1" x14ac:dyDescent="0.25">
      <c r="U1048477" s="56" t="s">
        <v>231</v>
      </c>
    </row>
    <row r="1048478" spans="19:21" ht="10.5" customHeight="1" x14ac:dyDescent="0.25">
      <c r="U1048478" s="56" t="s">
        <v>232</v>
      </c>
    </row>
    <row r="1048479" spans="19:21" ht="10.5" customHeight="1" x14ac:dyDescent="0.25">
      <c r="U1048479" s="56" t="s">
        <v>233</v>
      </c>
    </row>
    <row r="1048480" spans="19:21" ht="10.5" customHeight="1" x14ac:dyDescent="0.25">
      <c r="S1048480" s="54"/>
      <c r="U1048480" s="56" t="s">
        <v>234</v>
      </c>
    </row>
    <row r="1048481" spans="21:21" ht="10.5" customHeight="1" x14ac:dyDescent="0.25">
      <c r="U1048481" s="56" t="s">
        <v>235</v>
      </c>
    </row>
    <row r="1048482" spans="21:21" ht="10.5" customHeight="1" x14ac:dyDescent="0.25">
      <c r="U1048482" s="56" t="s">
        <v>236</v>
      </c>
    </row>
    <row r="1048483" spans="21:21" ht="10.5" customHeight="1" x14ac:dyDescent="0.25">
      <c r="U1048483" s="56" t="s">
        <v>237</v>
      </c>
    </row>
    <row r="1048484" spans="21:21" ht="10.5" customHeight="1" x14ac:dyDescent="0.25">
      <c r="U1048484" s="56" t="s">
        <v>238</v>
      </c>
    </row>
    <row r="1048485" spans="21:21" ht="10.5" customHeight="1" x14ac:dyDescent="0.25">
      <c r="U1048485" s="56" t="s">
        <v>239</v>
      </c>
    </row>
    <row r="1048486" spans="21:21" ht="10.5" customHeight="1" x14ac:dyDescent="0.25">
      <c r="U1048486" s="56" t="s">
        <v>240</v>
      </c>
    </row>
    <row r="1048487" spans="21:21" ht="10.5" customHeight="1" x14ac:dyDescent="0.25">
      <c r="U1048487" s="56" t="s">
        <v>241</v>
      </c>
    </row>
    <row r="1048488" spans="21:21" ht="10.5" customHeight="1" x14ac:dyDescent="0.25">
      <c r="U1048488" s="56" t="s">
        <v>242</v>
      </c>
    </row>
    <row r="1048489" spans="21:21" ht="10.5" customHeight="1" x14ac:dyDescent="0.25">
      <c r="U1048489" s="56" t="s">
        <v>243</v>
      </c>
    </row>
    <row r="1048490" spans="21:21" ht="10.5" customHeight="1" x14ac:dyDescent="0.25">
      <c r="U1048490" s="56" t="s">
        <v>244</v>
      </c>
    </row>
    <row r="1048491" spans="21:21" ht="10.5" customHeight="1" x14ac:dyDescent="0.25">
      <c r="U1048491" s="56" t="s">
        <v>245</v>
      </c>
    </row>
    <row r="1048492" spans="21:21" ht="10.5" customHeight="1" x14ac:dyDescent="0.25">
      <c r="U1048492" s="56" t="s">
        <v>246</v>
      </c>
    </row>
    <row r="1048493" spans="21:21" ht="10.5" customHeight="1" x14ac:dyDescent="0.25">
      <c r="U1048493" s="56" t="s">
        <v>247</v>
      </c>
    </row>
    <row r="1048494" spans="21:21" ht="10.5" customHeight="1" x14ac:dyDescent="0.25">
      <c r="U1048494" s="56" t="s">
        <v>248</v>
      </c>
    </row>
    <row r="1048495" spans="21:21" ht="8.25" customHeight="1" x14ac:dyDescent="0.25">
      <c r="U1048495" s="56" t="s">
        <v>249</v>
      </c>
    </row>
    <row r="1048496" spans="21:21" ht="10.5" customHeight="1" x14ac:dyDescent="0.25">
      <c r="U1048496" s="56" t="s">
        <v>250</v>
      </c>
    </row>
    <row r="1048497" spans="2:25" ht="10.5" customHeight="1" x14ac:dyDescent="0.25">
      <c r="U1048497" s="56" t="s">
        <v>251</v>
      </c>
    </row>
    <row r="1048498" spans="2:25" ht="10.5" customHeight="1" x14ac:dyDescent="0.25">
      <c r="U1048498" s="56" t="s">
        <v>252</v>
      </c>
    </row>
    <row r="1048499" spans="2:25" ht="10.5" customHeight="1" x14ac:dyDescent="0.25">
      <c r="U1048499" s="56" t="s">
        <v>253</v>
      </c>
    </row>
    <row r="1048500" spans="2:25" ht="10.5" customHeight="1" x14ac:dyDescent="0.25">
      <c r="E1048500" s="58" t="s">
        <v>19</v>
      </c>
      <c r="U1048500" s="57" t="s">
        <v>288</v>
      </c>
    </row>
    <row r="1048501" spans="2:25" ht="10.5" customHeight="1" x14ac:dyDescent="0.25">
      <c r="E1048501" s="54" t="s">
        <v>255</v>
      </c>
      <c r="U1048501" s="57" t="s">
        <v>289</v>
      </c>
    </row>
    <row r="1048502" spans="2:25" ht="10.5" customHeight="1" x14ac:dyDescent="0.25">
      <c r="E1048502" s="54" t="s">
        <v>254</v>
      </c>
      <c r="U1048502" s="57" t="s">
        <v>207</v>
      </c>
    </row>
    <row r="1048503" spans="2:25" ht="10.5" customHeight="1" x14ac:dyDescent="0.25">
      <c r="E1048503" s="54" t="s">
        <v>137</v>
      </c>
      <c r="U1048503" s="57" t="s">
        <v>209</v>
      </c>
    </row>
    <row r="1048504" spans="2:25" ht="10.5" customHeight="1" x14ac:dyDescent="0.25">
      <c r="U1048504" s="57" t="s">
        <v>290</v>
      </c>
    </row>
    <row r="1048505" spans="2:25" ht="10.5" customHeight="1" x14ac:dyDescent="0.25">
      <c r="U1048505" s="57" t="s">
        <v>291</v>
      </c>
    </row>
    <row r="1048506" spans="2:25" ht="10.5" customHeight="1" x14ac:dyDescent="0.25">
      <c r="B1048506" s="58" t="s">
        <v>37</v>
      </c>
      <c r="C1048506" s="58" t="s">
        <v>38</v>
      </c>
      <c r="D1048506" s="58" t="s">
        <v>19</v>
      </c>
      <c r="G1048506" s="58" t="s">
        <v>40</v>
      </c>
      <c r="H1048506" s="58" t="s">
        <v>5</v>
      </c>
      <c r="J1048506" s="58" t="s">
        <v>41</v>
      </c>
      <c r="L1048506" s="58" t="s">
        <v>58</v>
      </c>
      <c r="S1048506" s="58" t="s">
        <v>91</v>
      </c>
      <c r="T1048506" s="19" t="s">
        <v>114</v>
      </c>
      <c r="U1048506" s="57" t="s">
        <v>292</v>
      </c>
      <c r="V1048506" s="58" t="s">
        <v>94</v>
      </c>
      <c r="X1048506" s="58" t="s">
        <v>535</v>
      </c>
    </row>
    <row r="1048507" spans="2:25" ht="10.5" customHeight="1" x14ac:dyDescent="0.25">
      <c r="B1048507" s="54" t="s">
        <v>38</v>
      </c>
      <c r="C1048507" s="54" t="s">
        <v>94</v>
      </c>
      <c r="D1048507" s="54" t="s">
        <v>95</v>
      </c>
      <c r="G1048507" s="54" t="s">
        <v>49</v>
      </c>
      <c r="H1048507" s="54" t="s">
        <v>42</v>
      </c>
      <c r="J1048507" s="54" t="s">
        <v>45</v>
      </c>
      <c r="L1048507" s="54" t="s">
        <v>59</v>
      </c>
      <c r="M1048507" s="54" t="s">
        <v>71</v>
      </c>
      <c r="N1048507" s="54" t="s">
        <v>61</v>
      </c>
      <c r="R1048507" s="54"/>
      <c r="S1048507" s="54" t="s">
        <v>122</v>
      </c>
      <c r="T1048507" s="53" t="s">
        <v>115</v>
      </c>
      <c r="U1048507" s="57" t="s">
        <v>293</v>
      </c>
      <c r="V1048507" s="59" t="s">
        <v>256</v>
      </c>
      <c r="X1048507" s="58" t="s">
        <v>490</v>
      </c>
      <c r="Y1048507" s="117" t="s">
        <v>416</v>
      </c>
    </row>
    <row r="1048508" spans="2:25" ht="10.5" customHeight="1" x14ac:dyDescent="0.25">
      <c r="B1048508" s="54" t="s">
        <v>19</v>
      </c>
      <c r="D1048508" s="54" t="s">
        <v>96</v>
      </c>
      <c r="G1048508" s="54" t="s">
        <v>50</v>
      </c>
      <c r="H1048508" s="54" t="s">
        <v>43</v>
      </c>
      <c r="J1048508" s="54" t="s">
        <v>7</v>
      </c>
      <c r="M1048508" s="54" t="s">
        <v>72</v>
      </c>
      <c r="N1048508" s="54" t="s">
        <v>62</v>
      </c>
      <c r="S1048508" s="54" t="s">
        <v>123</v>
      </c>
      <c r="T1048508" s="53" t="s">
        <v>116</v>
      </c>
      <c r="U1048508" s="57" t="s">
        <v>294</v>
      </c>
      <c r="V1048508" s="59" t="s">
        <v>257</v>
      </c>
      <c r="X1048508" s="58" t="s">
        <v>491</v>
      </c>
      <c r="Y1048508" s="117" t="s">
        <v>417</v>
      </c>
    </row>
    <row r="1048509" spans="2:25" ht="10.5" customHeight="1" x14ac:dyDescent="0.25">
      <c r="D1048509" s="54" t="s">
        <v>97</v>
      </c>
      <c r="G1048509" s="54"/>
      <c r="H1048509" s="54" t="s">
        <v>44</v>
      </c>
      <c r="J1048509" s="54" t="s">
        <v>46</v>
      </c>
      <c r="M1048509" s="54" t="s">
        <v>69</v>
      </c>
      <c r="N1048509" s="54" t="s">
        <v>63</v>
      </c>
      <c r="S1048509" s="54" t="s">
        <v>124</v>
      </c>
      <c r="T1048509" s="53" t="s">
        <v>118</v>
      </c>
      <c r="U1048509" s="57" t="s">
        <v>295</v>
      </c>
      <c r="V1048509" s="59" t="s">
        <v>258</v>
      </c>
      <c r="X1048509" s="58" t="s">
        <v>470</v>
      </c>
      <c r="Y1048509" s="118" t="s">
        <v>418</v>
      </c>
    </row>
    <row r="1048510" spans="2:25" ht="10.5" customHeight="1" x14ac:dyDescent="0.25">
      <c r="G1048510" s="54"/>
      <c r="H1048510" s="54" t="s">
        <v>6</v>
      </c>
      <c r="J1048510" s="54" t="s">
        <v>345</v>
      </c>
      <c r="M1048510" s="54" t="s">
        <v>70</v>
      </c>
      <c r="N1048510" s="54" t="s">
        <v>64</v>
      </c>
      <c r="S1048510" s="54" t="s">
        <v>125</v>
      </c>
      <c r="T1048510" s="53" t="s">
        <v>120</v>
      </c>
      <c r="U1048510" s="57" t="s">
        <v>296</v>
      </c>
      <c r="V1048510" s="59" t="s">
        <v>259</v>
      </c>
      <c r="X1048510" s="58" t="s">
        <v>469</v>
      </c>
      <c r="Y1048510" s="118" t="s">
        <v>419</v>
      </c>
    </row>
    <row r="1048511" spans="2:25" ht="10.5" customHeight="1" x14ac:dyDescent="0.25">
      <c r="G1048511" s="54"/>
      <c r="H1048511" s="54" t="s">
        <v>9</v>
      </c>
      <c r="J1048511" s="54" t="s">
        <v>346</v>
      </c>
      <c r="M1048511" s="54" t="s">
        <v>59</v>
      </c>
      <c r="N1048511" s="54" t="s">
        <v>65</v>
      </c>
      <c r="S1048511" s="54" t="s">
        <v>126</v>
      </c>
      <c r="T1048511" s="53" t="s">
        <v>121</v>
      </c>
      <c r="U1048511" s="57" t="s">
        <v>297</v>
      </c>
      <c r="V1048511" s="59" t="s">
        <v>260</v>
      </c>
      <c r="X1048511" s="58" t="s">
        <v>1643</v>
      </c>
      <c r="Y1048511" s="118" t="s">
        <v>420</v>
      </c>
    </row>
    <row r="1048512" spans="2:25" ht="10.5" customHeight="1" x14ac:dyDescent="0.25">
      <c r="G1048512" s="54"/>
      <c r="H1048512" s="54" t="s">
        <v>8</v>
      </c>
      <c r="J1048512" s="54" t="s">
        <v>17</v>
      </c>
      <c r="M1048512" s="54"/>
      <c r="N1048512" s="54" t="s">
        <v>66</v>
      </c>
      <c r="S1048512" s="54" t="s">
        <v>127</v>
      </c>
      <c r="T1048512" s="119" t="s">
        <v>150</v>
      </c>
      <c r="U1048512" s="57" t="s">
        <v>214</v>
      </c>
      <c r="V1048512" s="59" t="s">
        <v>680</v>
      </c>
      <c r="X1048512" s="58" t="s">
        <v>471</v>
      </c>
      <c r="Y1048512" s="118" t="s">
        <v>421</v>
      </c>
    </row>
    <row r="1048513" spans="2:25" ht="10.5" customHeight="1" x14ac:dyDescent="0.25">
      <c r="G1048513" s="54"/>
      <c r="H1048513" s="54" t="s">
        <v>17</v>
      </c>
      <c r="M1048513" s="54"/>
      <c r="N1048513" s="54" t="s">
        <v>67</v>
      </c>
      <c r="S1048513" s="54" t="s">
        <v>128</v>
      </c>
      <c r="T1048513" s="119" t="s">
        <v>151</v>
      </c>
      <c r="U1048513" s="57" t="s">
        <v>298</v>
      </c>
      <c r="V1048513" s="59" t="s">
        <v>261</v>
      </c>
      <c r="Y1048513" s="117" t="s">
        <v>422</v>
      </c>
    </row>
    <row r="1048514" spans="2:25" ht="10.5" customHeight="1" x14ac:dyDescent="0.25">
      <c r="M1048514" s="54"/>
      <c r="N1048514" s="54" t="s">
        <v>68</v>
      </c>
      <c r="S1048514" s="54" t="s">
        <v>129</v>
      </c>
      <c r="T1048514" s="119" t="s">
        <v>152</v>
      </c>
      <c r="U1048514" s="57" t="s">
        <v>299</v>
      </c>
      <c r="V1048514" s="59" t="s">
        <v>262</v>
      </c>
      <c r="Y1048514" s="117" t="s">
        <v>423</v>
      </c>
    </row>
    <row r="1048515" spans="2:25" ht="10.5" customHeight="1" x14ac:dyDescent="0.25">
      <c r="M1048515" s="54"/>
      <c r="N1048515" s="54" t="s">
        <v>60</v>
      </c>
      <c r="S1048515" s="54" t="s">
        <v>130</v>
      </c>
      <c r="T1048515" s="119" t="s">
        <v>153</v>
      </c>
      <c r="U1048515" s="57" t="s">
        <v>300</v>
      </c>
      <c r="V1048515" s="59" t="s">
        <v>263</v>
      </c>
      <c r="Y1048515" s="118" t="s">
        <v>424</v>
      </c>
    </row>
    <row r="1048516" spans="2:25" ht="10.5" customHeight="1" x14ac:dyDescent="0.25">
      <c r="B1048516" s="54"/>
      <c r="C1048516" s="54"/>
      <c r="D1048516" s="54"/>
      <c r="E1048516" s="54"/>
      <c r="F1048516" s="54"/>
      <c r="M1048516" s="54"/>
      <c r="N1048516" s="54" t="s">
        <v>72</v>
      </c>
      <c r="S1048516" s="54" t="s">
        <v>131</v>
      </c>
      <c r="T1048516" s="119" t="s">
        <v>154</v>
      </c>
      <c r="U1048516" s="57" t="s">
        <v>301</v>
      </c>
      <c r="V1048516" s="59" t="s">
        <v>264</v>
      </c>
      <c r="Y1048516" s="118" t="s">
        <v>425</v>
      </c>
    </row>
    <row r="1048517" spans="2:25" ht="10.5" customHeight="1" x14ac:dyDescent="0.25">
      <c r="B1048517" s="54"/>
      <c r="C1048517" s="54"/>
      <c r="D1048517" s="54"/>
      <c r="E1048517" s="54"/>
      <c r="M1048517" s="54"/>
      <c r="N1048517" s="54" t="s">
        <v>71</v>
      </c>
      <c r="S1048517" s="54" t="s">
        <v>132</v>
      </c>
      <c r="T1048517" s="119" t="s">
        <v>178</v>
      </c>
      <c r="U1048517" s="57" t="s">
        <v>224</v>
      </c>
      <c r="V1048517" s="59" t="s">
        <v>265</v>
      </c>
      <c r="Y1048517" s="118" t="s">
        <v>426</v>
      </c>
    </row>
    <row r="1048518" spans="2:25" ht="10.5" customHeight="1" x14ac:dyDescent="0.25">
      <c r="M1048518" s="54"/>
      <c r="N1048518" s="54" t="s">
        <v>69</v>
      </c>
      <c r="S1048518" s="54" t="s">
        <v>133</v>
      </c>
      <c r="T1048518" s="119" t="s">
        <v>155</v>
      </c>
      <c r="U1048518" s="57" t="s">
        <v>302</v>
      </c>
      <c r="V1048518" s="59" t="s">
        <v>266</v>
      </c>
      <c r="Y1048518" s="117" t="s">
        <v>427</v>
      </c>
    </row>
    <row r="1048519" spans="2:25" ht="10.5" customHeight="1" x14ac:dyDescent="0.25">
      <c r="M1048519" s="54"/>
      <c r="N1048519" s="54" t="s">
        <v>70</v>
      </c>
      <c r="S1048519" s="54" t="s">
        <v>134</v>
      </c>
      <c r="T1048519" s="119" t="s">
        <v>156</v>
      </c>
      <c r="U1048519" s="57" t="s">
        <v>303</v>
      </c>
      <c r="V1048519" s="59" t="s">
        <v>267</v>
      </c>
      <c r="Y1048519" s="117" t="s">
        <v>428</v>
      </c>
    </row>
    <row r="1048520" spans="2:25" ht="10.5" customHeight="1" x14ac:dyDescent="0.25">
      <c r="M1048520" s="54"/>
      <c r="N1048520" s="54" t="s">
        <v>59</v>
      </c>
      <c r="S1048520" s="54" t="s">
        <v>135</v>
      </c>
      <c r="T1048520" s="119" t="s">
        <v>157</v>
      </c>
      <c r="U1048520" s="57" t="s">
        <v>304</v>
      </c>
      <c r="V1048520" s="59" t="s">
        <v>268</v>
      </c>
      <c r="Y1048520" s="117" t="s">
        <v>429</v>
      </c>
    </row>
    <row r="1048521" spans="2:25" ht="10.5" customHeight="1" x14ac:dyDescent="0.25">
      <c r="S1048521" s="54" t="s">
        <v>136</v>
      </c>
      <c r="T1048521" s="119" t="s">
        <v>158</v>
      </c>
      <c r="U1048521" s="57" t="s">
        <v>305</v>
      </c>
      <c r="V1048521" s="59" t="s">
        <v>269</v>
      </c>
      <c r="Y1048521" s="117" t="s">
        <v>430</v>
      </c>
    </row>
    <row r="1048522" spans="2:25" ht="10.5" customHeight="1" x14ac:dyDescent="0.25">
      <c r="N1048522" s="54" t="s">
        <v>1580</v>
      </c>
      <c r="S1048522" s="54" t="s">
        <v>130</v>
      </c>
      <c r="T1048522" s="119" t="s">
        <v>159</v>
      </c>
      <c r="U1048522" s="57" t="s">
        <v>306</v>
      </c>
      <c r="V1048522" s="59" t="s">
        <v>270</v>
      </c>
      <c r="Y1048522" s="117" t="s">
        <v>431</v>
      </c>
    </row>
    <row r="1048523" spans="2:25" ht="10.5" customHeight="1" x14ac:dyDescent="0.25">
      <c r="S1048523" s="54" t="s">
        <v>131</v>
      </c>
      <c r="T1048523" s="119" t="s">
        <v>160</v>
      </c>
      <c r="U1048523" s="57" t="s">
        <v>307</v>
      </c>
      <c r="V1048523" s="59" t="s">
        <v>271</v>
      </c>
      <c r="Y1048523" s="117" t="s">
        <v>432</v>
      </c>
    </row>
    <row r="1048524" spans="2:25" ht="10.5" customHeight="1" x14ac:dyDescent="0.25">
      <c r="S1048524" s="54" t="s">
        <v>132</v>
      </c>
      <c r="T1048524" s="120" t="s">
        <v>179</v>
      </c>
      <c r="U1048524" s="57" t="s">
        <v>308</v>
      </c>
      <c r="V1048524" s="59" t="s">
        <v>272</v>
      </c>
      <c r="Y1048524" s="117" t="s">
        <v>433</v>
      </c>
    </row>
    <row r="1048525" spans="2:25" ht="10.5" customHeight="1" x14ac:dyDescent="0.25">
      <c r="S1048525" s="54" t="s">
        <v>133</v>
      </c>
      <c r="T1048525" s="120" t="s">
        <v>180</v>
      </c>
      <c r="U1048525" s="57" t="s">
        <v>309</v>
      </c>
      <c r="V1048525" s="59" t="s">
        <v>273</v>
      </c>
      <c r="Y1048525" s="117" t="s">
        <v>434</v>
      </c>
    </row>
    <row r="1048526" spans="2:25" ht="10.5" customHeight="1" x14ac:dyDescent="0.25">
      <c r="S1048526" s="54" t="s">
        <v>134</v>
      </c>
      <c r="T1048526" s="120" t="s">
        <v>181</v>
      </c>
      <c r="U1048526" s="57" t="s">
        <v>343</v>
      </c>
      <c r="V1048526" s="59" t="s">
        <v>274</v>
      </c>
      <c r="Y1048526" s="117" t="s">
        <v>435</v>
      </c>
    </row>
    <row r="1048527" spans="2:25" ht="10.5" customHeight="1" x14ac:dyDescent="0.25">
      <c r="S1048527" s="54" t="s">
        <v>138</v>
      </c>
      <c r="T1048527" s="120" t="s">
        <v>161</v>
      </c>
      <c r="U1048527" s="57" t="s">
        <v>310</v>
      </c>
      <c r="V1048527" s="59" t="s">
        <v>275</v>
      </c>
      <c r="Y1048527" s="117" t="s">
        <v>436</v>
      </c>
    </row>
    <row r="1048528" spans="2:25" ht="10.5" customHeight="1" x14ac:dyDescent="0.25">
      <c r="S1048528" s="54" t="s">
        <v>139</v>
      </c>
      <c r="T1048528" s="120" t="s">
        <v>182</v>
      </c>
      <c r="U1048528" s="57" t="s">
        <v>311</v>
      </c>
      <c r="V1048528" s="59" t="s">
        <v>276</v>
      </c>
      <c r="Y1048528" s="117" t="s">
        <v>437</v>
      </c>
    </row>
    <row r="1048529" spans="2:25" ht="10.5" customHeight="1" x14ac:dyDescent="0.25">
      <c r="S1048529" s="54" t="s">
        <v>140</v>
      </c>
      <c r="T1048529" s="120" t="s">
        <v>183</v>
      </c>
      <c r="U1048529" s="57" t="s">
        <v>312</v>
      </c>
      <c r="V1048529" s="59" t="s">
        <v>1573</v>
      </c>
      <c r="Y1048529" s="117" t="s">
        <v>438</v>
      </c>
    </row>
    <row r="1048530" spans="2:25" ht="10.5" customHeight="1" x14ac:dyDescent="0.25">
      <c r="S1048530" s="54" t="s">
        <v>141</v>
      </c>
      <c r="T1048530" s="120" t="s">
        <v>184</v>
      </c>
      <c r="U1048530" s="57" t="s">
        <v>313</v>
      </c>
      <c r="V1048530" s="59" t="s">
        <v>278</v>
      </c>
      <c r="Y1048530" s="117" t="s">
        <v>439</v>
      </c>
    </row>
    <row r="1048531" spans="2:25" ht="10.5" customHeight="1" x14ac:dyDescent="0.25">
      <c r="S1048531" s="54" t="s">
        <v>142</v>
      </c>
      <c r="T1048531" s="120" t="s">
        <v>185</v>
      </c>
      <c r="U1048531" s="57" t="s">
        <v>314</v>
      </c>
      <c r="V1048531" s="59" t="s">
        <v>279</v>
      </c>
      <c r="Y1048531" s="117" t="s">
        <v>440</v>
      </c>
    </row>
    <row r="1048532" spans="2:25" ht="10.5" customHeight="1" x14ac:dyDescent="0.25">
      <c r="S1048532" s="54" t="s">
        <v>143</v>
      </c>
      <c r="T1048532" s="120" t="s">
        <v>186</v>
      </c>
      <c r="U1048532" s="57" t="s">
        <v>315</v>
      </c>
      <c r="V1048532" s="59" t="s">
        <v>280</v>
      </c>
      <c r="Y1048532" s="117" t="s">
        <v>441</v>
      </c>
    </row>
    <row r="1048533" spans="2:25" ht="10.5" customHeight="1" x14ac:dyDescent="0.25">
      <c r="S1048533" s="54" t="s">
        <v>144</v>
      </c>
      <c r="T1048533" s="120" t="s">
        <v>187</v>
      </c>
      <c r="U1048533" s="57" t="s">
        <v>316</v>
      </c>
      <c r="V1048533" s="59" t="s">
        <v>1572</v>
      </c>
      <c r="Y1048533" s="117" t="s">
        <v>442</v>
      </c>
    </row>
    <row r="1048534" spans="2:25" ht="10.5" customHeight="1" x14ac:dyDescent="0.25">
      <c r="S1048534" s="54" t="s">
        <v>145</v>
      </c>
      <c r="T1048534" s="120" t="s">
        <v>188</v>
      </c>
      <c r="U1048534" s="57" t="s">
        <v>317</v>
      </c>
      <c r="V1048534" s="59" t="s">
        <v>282</v>
      </c>
      <c r="Y1048534" s="117" t="s">
        <v>443</v>
      </c>
    </row>
    <row r="1048535" spans="2:25" ht="10.5" customHeight="1" x14ac:dyDescent="0.25">
      <c r="S1048535" s="54" t="s">
        <v>146</v>
      </c>
      <c r="T1048535" s="120" t="s">
        <v>189</v>
      </c>
      <c r="U1048535" s="57" t="s">
        <v>247</v>
      </c>
      <c r="V1048535" s="59" t="s">
        <v>283</v>
      </c>
      <c r="Y1048535" s="117" t="s">
        <v>444</v>
      </c>
    </row>
    <row r="1048536" spans="2:25" ht="10.5" customHeight="1" x14ac:dyDescent="0.25">
      <c r="B1048536" s="58" t="s">
        <v>29</v>
      </c>
      <c r="L1048536" s="58" t="s">
        <v>29</v>
      </c>
      <c r="S1048536" s="54" t="s">
        <v>147</v>
      </c>
      <c r="T1048536" s="120" t="s">
        <v>190</v>
      </c>
      <c r="U1048536" s="57" t="s">
        <v>318</v>
      </c>
      <c r="V1048536" s="59" t="s">
        <v>284</v>
      </c>
      <c r="Y1048536" s="117" t="s">
        <v>445</v>
      </c>
    </row>
    <row r="1048537" spans="2:25" ht="10.5" customHeight="1" x14ac:dyDescent="0.25">
      <c r="L1048537" s="58" t="s">
        <v>103</v>
      </c>
      <c r="S1048537" s="54" t="s">
        <v>148</v>
      </c>
      <c r="T1048537" s="120" t="s">
        <v>191</v>
      </c>
      <c r="U1048537" s="57" t="s">
        <v>319</v>
      </c>
      <c r="V1048537" s="59" t="s">
        <v>1571</v>
      </c>
      <c r="Y1048537" s="117" t="s">
        <v>446</v>
      </c>
    </row>
    <row r="1048538" spans="2:25" ht="10.5" customHeight="1" x14ac:dyDescent="0.25">
      <c r="S1048538" s="54" t="s">
        <v>149</v>
      </c>
      <c r="T1048538" s="120" t="s">
        <v>192</v>
      </c>
      <c r="U1048538" s="57" t="s">
        <v>320</v>
      </c>
      <c r="V1048538" s="59" t="s">
        <v>286</v>
      </c>
      <c r="Y1048538" s="117" t="s">
        <v>447</v>
      </c>
    </row>
    <row r="1048539" spans="2:25" ht="10.5" customHeight="1" x14ac:dyDescent="0.25">
      <c r="S1048539" s="54" t="s">
        <v>34</v>
      </c>
      <c r="T1048539" s="120" t="s">
        <v>193</v>
      </c>
      <c r="U1048539" s="57" t="s">
        <v>321</v>
      </c>
      <c r="V1048539" s="59" t="s">
        <v>287</v>
      </c>
    </row>
    <row r="1048540" spans="2:25" ht="10.5" customHeight="1" x14ac:dyDescent="0.25">
      <c r="C1048540" s="54"/>
      <c r="T1048540" s="120" t="s">
        <v>194</v>
      </c>
      <c r="U1048540" s="57" t="s">
        <v>322</v>
      </c>
    </row>
    <row r="1048541" spans="2:25" ht="10.5" customHeight="1" x14ac:dyDescent="0.25">
      <c r="C1048541" s="54" t="s">
        <v>496</v>
      </c>
      <c r="T1048541" s="120" t="s">
        <v>195</v>
      </c>
      <c r="U1048541" s="57" t="s">
        <v>323</v>
      </c>
    </row>
    <row r="1048542" spans="2:25" ht="10.5" customHeight="1" x14ac:dyDescent="0.25">
      <c r="C1048542" s="54" t="s">
        <v>497</v>
      </c>
      <c r="T1048542" s="120" t="s">
        <v>196</v>
      </c>
      <c r="U1048542" s="57" t="s">
        <v>324</v>
      </c>
    </row>
    <row r="1048543" spans="2:25" ht="10.5" customHeight="1" x14ac:dyDescent="0.25">
      <c r="T1048543" s="120" t="s">
        <v>197</v>
      </c>
      <c r="U1048543" s="57" t="s">
        <v>252</v>
      </c>
    </row>
    <row r="1048544" spans="2:25" ht="10.5" customHeight="1" x14ac:dyDescent="0.25">
      <c r="C1048544" s="58" t="s">
        <v>449</v>
      </c>
      <c r="T1048544" s="120" t="s">
        <v>162</v>
      </c>
      <c r="U1048544" s="57" t="s">
        <v>325</v>
      </c>
    </row>
    <row r="1048545" spans="3:21" ht="10.5" customHeight="1" x14ac:dyDescent="0.25">
      <c r="C1048545" s="123" t="s">
        <v>454</v>
      </c>
      <c r="T1048545" s="120" t="s">
        <v>198</v>
      </c>
      <c r="U1048545" s="57" t="s">
        <v>326</v>
      </c>
    </row>
    <row r="1048546" spans="3:21" ht="18.75" customHeight="1" x14ac:dyDescent="0.25">
      <c r="C1048546" s="58" t="s">
        <v>453</v>
      </c>
      <c r="T1048546" s="120" t="s">
        <v>163</v>
      </c>
      <c r="U1048546" s="57" t="s">
        <v>327</v>
      </c>
    </row>
    <row r="1048547" spans="3:21" ht="10.5" customHeight="1" x14ac:dyDescent="0.25">
      <c r="T1048547" s="120" t="s">
        <v>199</v>
      </c>
      <c r="U1048547" s="57" t="s">
        <v>328</v>
      </c>
    </row>
    <row r="1048548" spans="3:21" ht="10.5" customHeight="1" x14ac:dyDescent="0.25">
      <c r="T1048548" s="120" t="s">
        <v>164</v>
      </c>
      <c r="U1048548" s="57" t="s">
        <v>329</v>
      </c>
    </row>
    <row r="1048549" spans="3:21" ht="10.5" customHeight="1" x14ac:dyDescent="0.25">
      <c r="T1048549" s="120" t="s">
        <v>165</v>
      </c>
      <c r="U1048549" s="57" t="s">
        <v>330</v>
      </c>
    </row>
    <row r="1048550" spans="3:21" ht="10.5" customHeight="1" x14ac:dyDescent="0.25">
      <c r="C1048550" s="121"/>
      <c r="D1048550" s="121"/>
      <c r="E1048550" s="121"/>
      <c r="T1048550" s="120" t="s">
        <v>200</v>
      </c>
      <c r="U1048550" s="57" t="s">
        <v>331</v>
      </c>
    </row>
    <row r="1048551" spans="3:21" ht="10.5" customHeight="1" x14ac:dyDescent="0.25">
      <c r="C1048551" s="121"/>
      <c r="D1048551" s="121"/>
      <c r="E1048551" s="121"/>
      <c r="T1048551" s="120" t="s">
        <v>166</v>
      </c>
      <c r="U1048551" s="57" t="s">
        <v>332</v>
      </c>
    </row>
    <row r="1048552" spans="3:21" ht="10.5" customHeight="1" thickBot="1" x14ac:dyDescent="0.3">
      <c r="C1048552" s="555"/>
      <c r="D1048552" s="555"/>
      <c r="E1048552" s="555"/>
      <c r="T1048552" s="120" t="s">
        <v>201</v>
      </c>
      <c r="U1048552" s="57" t="s">
        <v>333</v>
      </c>
    </row>
    <row r="1048553" spans="3:21" ht="10.5" customHeight="1" x14ac:dyDescent="0.25">
      <c r="T1048553" s="120" t="s">
        <v>202</v>
      </c>
      <c r="U1048553" s="57" t="s">
        <v>334</v>
      </c>
    </row>
    <row r="1048554" spans="3:21" ht="10.5" customHeight="1" x14ac:dyDescent="0.25">
      <c r="T1048554" s="120" t="s">
        <v>167</v>
      </c>
      <c r="U1048554" s="57" t="s">
        <v>335</v>
      </c>
    </row>
    <row r="1048555" spans="3:21" ht="10.5" customHeight="1" x14ac:dyDescent="0.25">
      <c r="T1048555" s="120" t="s">
        <v>168</v>
      </c>
      <c r="U1048555" s="57" t="s">
        <v>336</v>
      </c>
    </row>
    <row r="1048556" spans="3:21" ht="15.75" customHeight="1" x14ac:dyDescent="0.25">
      <c r="C1048556" s="122"/>
      <c r="T1048556" s="120" t="s">
        <v>169</v>
      </c>
      <c r="U1048556" s="57" t="s">
        <v>337</v>
      </c>
    </row>
    <row r="1048557" spans="3:21" ht="15.75" customHeight="1" x14ac:dyDescent="0.25">
      <c r="T1048557" s="120" t="s">
        <v>170</v>
      </c>
      <c r="U1048557" s="57" t="s">
        <v>338</v>
      </c>
    </row>
    <row r="1048558" spans="3:21" ht="20.25" customHeight="1" x14ac:dyDescent="0.25">
      <c r="T1048558" s="120" t="s">
        <v>171</v>
      </c>
      <c r="U1048558" s="57" t="s">
        <v>339</v>
      </c>
    </row>
    <row r="1048559" spans="3:21" ht="10.5" customHeight="1" x14ac:dyDescent="0.25">
      <c r="T1048559" s="120" t="s">
        <v>172</v>
      </c>
      <c r="U1048559" s="57" t="s">
        <v>340</v>
      </c>
    </row>
    <row r="1048560" spans="3:21" ht="10.5" customHeight="1" x14ac:dyDescent="0.25">
      <c r="F1048560" s="556"/>
      <c r="G1048560" s="556"/>
      <c r="T1048560" s="120" t="s">
        <v>203</v>
      </c>
      <c r="U1048560" s="57" t="s">
        <v>341</v>
      </c>
    </row>
    <row r="1048561" spans="20:21" ht="10.5" customHeight="1" x14ac:dyDescent="0.25">
      <c r="T1048561" s="120" t="s">
        <v>173</v>
      </c>
      <c r="U1048561" s="57" t="s">
        <v>342</v>
      </c>
    </row>
    <row r="1048562" spans="20:21" ht="10.5" customHeight="1" x14ac:dyDescent="0.25">
      <c r="T1048562" s="120" t="s">
        <v>174</v>
      </c>
    </row>
    <row r="1048563" spans="20:21" ht="10.5" customHeight="1" x14ac:dyDescent="0.25">
      <c r="T1048563" s="120" t="s">
        <v>175</v>
      </c>
    </row>
    <row r="1048564" spans="20:21" ht="10.5" customHeight="1" x14ac:dyDescent="0.25">
      <c r="T1048564" s="120" t="s">
        <v>176</v>
      </c>
    </row>
    <row r="1048565" spans="20:21" ht="10.5" customHeight="1" x14ac:dyDescent="0.25">
      <c r="T1048565" s="120" t="s">
        <v>177</v>
      </c>
    </row>
    <row r="1048566" spans="20:21" ht="10.5" customHeight="1" x14ac:dyDescent="0.25">
      <c r="T1048566" s="53" t="s">
        <v>34</v>
      </c>
    </row>
  </sheetData>
  <sheetProtection algorithmName="SHA-512" hashValue="8dE8rnTwuYNnwsuEOCiYXIHSj8EhpCTE+KgI50zrTOo2B5zH01jJsvNErWqurZFUdBPEKg/VlQeHAzllDomMCA==" saltValue="gvxiOcJsJJXoHQX0yKOsZw==" spinCount="100000" sheet="1" objects="1" scenarios="1" selectLockedCells="1"/>
  <protectedRanges>
    <protectedRange sqref="C51 D52:D53 B52:B53 B49:C50 J52:J53" name="Rango35"/>
    <protectedRange sqref="J52:K53 B52:B53" name="Rango32"/>
    <protectedRange sqref="K89 P76 P43 F43 P89 P99 K99 K76" name="Rango21"/>
    <protectedRange sqref="C51 B49:C50 D52:D53" name="Rango31"/>
    <protectedRange sqref="K83 P85:P87" name="Rango21_1"/>
    <protectedRange sqref="F45 K46:K47 P45:P47" name="Rango21_2"/>
  </protectedRanges>
  <dataConsolidate/>
  <mergeCells count="263">
    <mergeCell ref="B45:C45"/>
    <mergeCell ref="D45:H45"/>
    <mergeCell ref="J45:L45"/>
    <mergeCell ref="M45:P45"/>
    <mergeCell ref="B46:C46"/>
    <mergeCell ref="D46:H46"/>
    <mergeCell ref="J46:K46"/>
    <mergeCell ref="B24:C24"/>
    <mergeCell ref="D24:H24"/>
    <mergeCell ref="N24:P24"/>
    <mergeCell ref="B35:H35"/>
    <mergeCell ref="B43:E43"/>
    <mergeCell ref="F43:I43"/>
    <mergeCell ref="J43:K43"/>
    <mergeCell ref="L43:N43"/>
    <mergeCell ref="O43:P43"/>
    <mergeCell ref="B44:P44"/>
    <mergeCell ref="B38:F38"/>
    <mergeCell ref="G38:P38"/>
    <mergeCell ref="B41:D41"/>
    <mergeCell ref="E41:F41"/>
    <mergeCell ref="K41:L41"/>
    <mergeCell ref="B30:D30"/>
    <mergeCell ref="E30:P30"/>
    <mergeCell ref="B20:C20"/>
    <mergeCell ref="D20:H20"/>
    <mergeCell ref="K20:L20"/>
    <mergeCell ref="N20:P20"/>
    <mergeCell ref="C22:D22"/>
    <mergeCell ref="E22:F22"/>
    <mergeCell ref="G22:H22"/>
    <mergeCell ref="K22:L22"/>
    <mergeCell ref="E28:P28"/>
    <mergeCell ref="K24:L24"/>
    <mergeCell ref="B26:P26"/>
    <mergeCell ref="B28:D28"/>
    <mergeCell ref="B32:C32"/>
    <mergeCell ref="D32:H32"/>
    <mergeCell ref="K32:L32"/>
    <mergeCell ref="N32:P32"/>
    <mergeCell ref="M41:N41"/>
    <mergeCell ref="O41:P41"/>
    <mergeCell ref="B34:C34"/>
    <mergeCell ref="D34:H34"/>
    <mergeCell ref="J34:L34"/>
    <mergeCell ref="M34:P34"/>
    <mergeCell ref="B37:C37"/>
    <mergeCell ref="D37:H37"/>
    <mergeCell ref="J37:K37"/>
    <mergeCell ref="L37:P37"/>
    <mergeCell ref="I35:P35"/>
    <mergeCell ref="G41:H41"/>
    <mergeCell ref="G113:I113"/>
    <mergeCell ref="J113:L113"/>
    <mergeCell ref="M113:P113"/>
    <mergeCell ref="E111:F111"/>
    <mergeCell ref="G111:I111"/>
    <mergeCell ref="J111:L111"/>
    <mergeCell ref="M111:P111"/>
    <mergeCell ref="B112:B113"/>
    <mergeCell ref="C112:D113"/>
    <mergeCell ref="E112:F112"/>
    <mergeCell ref="G112:I112"/>
    <mergeCell ref="J112:L112"/>
    <mergeCell ref="M112:P112"/>
    <mergeCell ref="B109:B111"/>
    <mergeCell ref="C109:D111"/>
    <mergeCell ref="E109:F109"/>
    <mergeCell ref="G109:I109"/>
    <mergeCell ref="J109:L109"/>
    <mergeCell ref="M109:P109"/>
    <mergeCell ref="E110:F110"/>
    <mergeCell ref="G110:I110"/>
    <mergeCell ref="J110:L110"/>
    <mergeCell ref="M110:P110"/>
    <mergeCell ref="E113:F113"/>
    <mergeCell ref="C1048552:E1048552"/>
    <mergeCell ref="F1048560:G1048560"/>
    <mergeCell ref="E115:F115"/>
    <mergeCell ref="G115:I115"/>
    <mergeCell ref="J115:L115"/>
    <mergeCell ref="M115:P115"/>
    <mergeCell ref="B116:B117"/>
    <mergeCell ref="C116:D117"/>
    <mergeCell ref="E116:F116"/>
    <mergeCell ref="G116:I116"/>
    <mergeCell ref="J116:L116"/>
    <mergeCell ref="M116:P116"/>
    <mergeCell ref="B114:B115"/>
    <mergeCell ref="C114:D115"/>
    <mergeCell ref="E114:F114"/>
    <mergeCell ref="G114:I114"/>
    <mergeCell ref="J114:L114"/>
    <mergeCell ref="M114:P114"/>
    <mergeCell ref="E117:F117"/>
    <mergeCell ref="G117:I117"/>
    <mergeCell ref="J117:L117"/>
    <mergeCell ref="M117:P117"/>
    <mergeCell ref="B106:P106"/>
    <mergeCell ref="B107:P107"/>
    <mergeCell ref="C108:D108"/>
    <mergeCell ref="E108:F108"/>
    <mergeCell ref="G108:I108"/>
    <mergeCell ref="J108:L108"/>
    <mergeCell ref="M108:P108"/>
    <mergeCell ref="B103:D105"/>
    <mergeCell ref="E103:F104"/>
    <mergeCell ref="G103:J104"/>
    <mergeCell ref="L103:M103"/>
    <mergeCell ref="O103:P103"/>
    <mergeCell ref="L104:M104"/>
    <mergeCell ref="O104:P104"/>
    <mergeCell ref="E105:J105"/>
    <mergeCell ref="L105:M105"/>
    <mergeCell ref="O105:P105"/>
    <mergeCell ref="B101:E101"/>
    <mergeCell ref="F101:J101"/>
    <mergeCell ref="K101:P101"/>
    <mergeCell ref="B102:E102"/>
    <mergeCell ref="F102:J102"/>
    <mergeCell ref="K102:P102"/>
    <mergeCell ref="B98:P98"/>
    <mergeCell ref="B99:J99"/>
    <mergeCell ref="K99:P99"/>
    <mergeCell ref="B100:E100"/>
    <mergeCell ref="F100:J100"/>
    <mergeCell ref="K100:P100"/>
    <mergeCell ref="B95:P95"/>
    <mergeCell ref="B96:C97"/>
    <mergeCell ref="D96:E97"/>
    <mergeCell ref="F96:J97"/>
    <mergeCell ref="K96:K97"/>
    <mergeCell ref="L96:M96"/>
    <mergeCell ref="N96:N97"/>
    <mergeCell ref="O96:P96"/>
    <mergeCell ref="L97:M97"/>
    <mergeCell ref="O97:P97"/>
    <mergeCell ref="B93:P93"/>
    <mergeCell ref="D94:E94"/>
    <mergeCell ref="F94:G94"/>
    <mergeCell ref="H94:J94"/>
    <mergeCell ref="K94:M94"/>
    <mergeCell ref="N94:P94"/>
    <mergeCell ref="B91:E91"/>
    <mergeCell ref="F91:I91"/>
    <mergeCell ref="J91:K91"/>
    <mergeCell ref="L91:P91"/>
    <mergeCell ref="B92:E92"/>
    <mergeCell ref="F92:I92"/>
    <mergeCell ref="J92:K92"/>
    <mergeCell ref="L92:P92"/>
    <mergeCell ref="B89:J89"/>
    <mergeCell ref="K89:P89"/>
    <mergeCell ref="B90:E90"/>
    <mergeCell ref="F90:I90"/>
    <mergeCell ref="J90:K90"/>
    <mergeCell ref="L90:P90"/>
    <mergeCell ref="B86:D86"/>
    <mergeCell ref="E86:G86"/>
    <mergeCell ref="H86:J86"/>
    <mergeCell ref="K86:M86"/>
    <mergeCell ref="N86:P86"/>
    <mergeCell ref="B87:D87"/>
    <mergeCell ref="E87:P87"/>
    <mergeCell ref="B84:D84"/>
    <mergeCell ref="E84:G84"/>
    <mergeCell ref="H84:J84"/>
    <mergeCell ref="K84:M84"/>
    <mergeCell ref="N84:P84"/>
    <mergeCell ref="B85:D85"/>
    <mergeCell ref="E85:G85"/>
    <mergeCell ref="H85:J85"/>
    <mergeCell ref="K85:M85"/>
    <mergeCell ref="N85:P85"/>
    <mergeCell ref="B81:E81"/>
    <mergeCell ref="F81:J81"/>
    <mergeCell ref="K81:P81"/>
    <mergeCell ref="B82:P82"/>
    <mergeCell ref="B83:J83"/>
    <mergeCell ref="K83:P83"/>
    <mergeCell ref="B79:E79"/>
    <mergeCell ref="F79:J79"/>
    <mergeCell ref="K79:P79"/>
    <mergeCell ref="B80:E80"/>
    <mergeCell ref="F80:J80"/>
    <mergeCell ref="K80:P80"/>
    <mergeCell ref="B76:J76"/>
    <mergeCell ref="K76:P76"/>
    <mergeCell ref="B77:E77"/>
    <mergeCell ref="F77:J77"/>
    <mergeCell ref="K77:P77"/>
    <mergeCell ref="B78:E78"/>
    <mergeCell ref="F78:J78"/>
    <mergeCell ref="K78:P78"/>
    <mergeCell ref="B73:H73"/>
    <mergeCell ref="J73:M73"/>
    <mergeCell ref="N73:P73"/>
    <mergeCell ref="D74:E74"/>
    <mergeCell ref="F74:H74"/>
    <mergeCell ref="J74:M74"/>
    <mergeCell ref="N74:P74"/>
    <mergeCell ref="B69:P69"/>
    <mergeCell ref="B70:G70"/>
    <mergeCell ref="J70:O70"/>
    <mergeCell ref="B72:D72"/>
    <mergeCell ref="E72:H72"/>
    <mergeCell ref="K72:L72"/>
    <mergeCell ref="M72:N72"/>
    <mergeCell ref="O72:P72"/>
    <mergeCell ref="G66:H66"/>
    <mergeCell ref="J66:K66"/>
    <mergeCell ref="L66:M66"/>
    <mergeCell ref="B68:D68"/>
    <mergeCell ref="F68:J68"/>
    <mergeCell ref="L68:O68"/>
    <mergeCell ref="B62:P62"/>
    <mergeCell ref="B63:P63"/>
    <mergeCell ref="B64:P64"/>
    <mergeCell ref="B65:C66"/>
    <mergeCell ref="D65:E65"/>
    <mergeCell ref="G65:H65"/>
    <mergeCell ref="K65:L65"/>
    <mergeCell ref="M65:N65"/>
    <mergeCell ref="O65:P65"/>
    <mergeCell ref="D66:F66"/>
    <mergeCell ref="B56:P56"/>
    <mergeCell ref="B47:P47"/>
    <mergeCell ref="B57:P57"/>
    <mergeCell ref="B58:P58"/>
    <mergeCell ref="B59:P59"/>
    <mergeCell ref="C52:H52"/>
    <mergeCell ref="K52:P52"/>
    <mergeCell ref="B54:B55"/>
    <mergeCell ref="C54:E55"/>
    <mergeCell ref="F54:H54"/>
    <mergeCell ref="I54:P54"/>
    <mergeCell ref="F55:H55"/>
    <mergeCell ref="I55:P55"/>
    <mergeCell ref="B49:H49"/>
    <mergeCell ref="J49:P49"/>
    <mergeCell ref="B50:H50"/>
    <mergeCell ref="J50:P50"/>
    <mergeCell ref="C51:H51"/>
    <mergeCell ref="K51:P51"/>
    <mergeCell ref="B18:P18"/>
    <mergeCell ref="B12:C12"/>
    <mergeCell ref="D12:P12"/>
    <mergeCell ref="B2:N5"/>
    <mergeCell ref="B7:P7"/>
    <mergeCell ref="B8:P8"/>
    <mergeCell ref="B9:P9"/>
    <mergeCell ref="B16:D16"/>
    <mergeCell ref="E16:H16"/>
    <mergeCell ref="J16:K16"/>
    <mergeCell ref="L16:P16"/>
    <mergeCell ref="B10:P10"/>
    <mergeCell ref="C11:D11"/>
    <mergeCell ref="H11:I11"/>
    <mergeCell ref="J11:M11"/>
    <mergeCell ref="N11:O11"/>
    <mergeCell ref="B13:D13"/>
    <mergeCell ref="E13:G13"/>
    <mergeCell ref="B14:P14"/>
  </mergeCells>
  <conditionalFormatting sqref="B81:E81 B82 B88">
    <cfRule type="containsText" dxfId="30" priority="11" operator="containsText" text="SUPERA LOS VIATICOS PERMITIDOS">
      <formula>NOT(ISERROR(SEARCH("SUPERA LOS VIATICOS PERMITIDOS",B81)))</formula>
    </cfRule>
  </conditionalFormatting>
  <conditionalFormatting sqref="B81:E81 B82 B88">
    <cfRule type="containsText" dxfId="29" priority="9" operator="containsText" text="NO ASIGNADO">
      <formula>NOT(ISERROR(SEARCH("NO ASIGNADO",B81)))</formula>
    </cfRule>
  </conditionalFormatting>
  <conditionalFormatting sqref="K83 F43">
    <cfRule type="containsText" dxfId="28" priority="8" operator="containsText" text="NO">
      <formula>NOT(ISERROR(SEARCH("NO",F43)))</formula>
    </cfRule>
  </conditionalFormatting>
  <conditionalFormatting sqref="B93">
    <cfRule type="cellIs" dxfId="27" priority="12" operator="greaterThan">
      <formula>#REF!</formula>
    </cfRule>
  </conditionalFormatting>
  <conditionalFormatting sqref="O41:P41">
    <cfRule type="containsText" dxfId="26" priority="6" operator="containsText" text="SUPERA LOS DIAS PERMITIDOS">
      <formula>NOT(ISERROR(SEARCH("SUPERA LOS DIAS PERMITIDOS",O41)))</formula>
    </cfRule>
    <cfRule type="containsText" dxfId="25" priority="7" operator="containsText" text="REGISTRE FECHAS">
      <formula>NOT(ISERROR(SEARCH("REGISTRE FECHAS",O41)))</formula>
    </cfRule>
  </conditionalFormatting>
  <conditionalFormatting sqref="K76:P76">
    <cfRule type="containsText" dxfId="24" priority="5" operator="containsText" text="NO">
      <formula>NOT(ISERROR(SEARCH("NO",K76)))</formula>
    </cfRule>
  </conditionalFormatting>
  <conditionalFormatting sqref="K89:P89">
    <cfRule type="cellIs" dxfId="23" priority="4" operator="equal">
      <formula>"NO"</formula>
    </cfRule>
  </conditionalFormatting>
  <conditionalFormatting sqref="K99:P99">
    <cfRule type="cellIs" dxfId="22" priority="3" operator="equal">
      <formula>"NO"</formula>
    </cfRule>
  </conditionalFormatting>
  <conditionalFormatting sqref="N94:P94">
    <cfRule type="cellIs" dxfId="21" priority="2" operator="greaterThan">
      <formula>$H$69</formula>
    </cfRule>
  </conditionalFormatting>
  <conditionalFormatting sqref="B8:P8">
    <cfRule type="cellIs" dxfId="20" priority="1" operator="equal">
      <formula>$R$2</formula>
    </cfRule>
  </conditionalFormatting>
  <dataValidations xWindow="111" yWindow="513" count="72">
    <dataValidation type="custom" allowBlank="1" showInputMessage="1" showErrorMessage="1" sqref="B101:E102">
      <formula1>$K$99="SI"</formula1>
    </dataValidation>
    <dataValidation type="custom" operator="lessThanOrEqual" showInputMessage="1" showErrorMessage="1" errorTitle="GASTO DE MOVILIDAD" error="Si requiere gasto de movilidad seleccione &quot;SI&quot;_x000a_o_x000a_Revise si el valor otorgado es mayor al valor máximo total permitido" sqref="H85:J86">
      <formula1>AND($K$83="SI", H85&lt;=E85)</formula1>
    </dataValidation>
    <dataValidation type="custom" showInputMessage="1" showErrorMessage="1" errorTitle="GASTOS DE TRANSPORTE" error="Seleccionar &quot;SI&quot; si requiere liquidación de gastos de transporte" prompt="Registre el valor a otorgar, _x000a__x000a_TENGA EN CUENTA EL PRESUPUESTO ASIGNADO PARA ESTE TIPO DE GASTOS" sqref="B91:E92">
      <formula1>$K$89="SI"</formula1>
    </dataValidation>
    <dataValidation operator="lessThanOrEqual" allowBlank="1" showInputMessage="1" showErrorMessage="1" sqref="B81:E81"/>
    <dataValidation type="custom" showInputMessage="1" showErrorMessage="1" errorTitle="LIQUIDACIÓN DE VIATICOS" error="Seleccionar &quot;SI&quot;, si requiere liquidación de viaticos" prompt="Registre el valor a otorgar, _x000a__x000a_TENGA EN CUENTA EL PRESUPUESTO ASIGNADO PARA ESTE TIPO DE GASTOS_x000a_" sqref="B78:E80">
      <formula1>AND($K$76="SI", B78&lt;=$N$74)</formula1>
    </dataValidation>
    <dataValidation allowBlank="1" showInputMessage="1" showErrorMessage="1" promptTitle="DEPENDENCIA ACADÉM/ADMINIST" prompt="Registre la Facultad/Programa/dependencia a la cual esta adscrito" sqref="D24"/>
    <dataValidation showInputMessage="1" showErrorMessage="1" sqref="S85:S86"/>
    <dataValidation type="custom" allowBlank="1" showInputMessage="1" showErrorMessage="1" sqref="T85:T86">
      <formula1>#REF!="SI"</formula1>
    </dataValidation>
    <dataValidation type="list" allowBlank="1" showInputMessage="1" showErrorMessage="1" promptTitle="LIQUIDACIÓN GASTOS DE MOVILIDAD" prompt="Registre si requiere liquidación de viaticos" sqref="K83">
      <formula1>"SI, NO"</formula1>
    </dataValidation>
    <dataValidation type="list" showInputMessage="1" showErrorMessage="1" sqref="C1048536">
      <formula1>IF(B1048536="SI", C1048540:C1048542, "NO PERMITIDO")</formula1>
    </dataValidation>
    <dataValidation type="custom" allowBlank="1" showInputMessage="1" showErrorMessage="1" sqref="T81">
      <formula1>"SI(S71=""NO"", S72=""SI"")"</formula1>
    </dataValidation>
    <dataValidation type="custom" showInputMessage="1" showErrorMessage="1" errorTitle="MOVILIDAD Art. 4 Lit. c" error="Seleccionar &quot;SI&quot; si requiere liquidación de gastos de movilidad" promptTitle="MOVILIDAD Art..4 Lit. c" prompt="Registre el valor a otorgar, _x000a__x000a_TENGA EN CUENTA EL PRESUPUESTO ASIGNADO PARA ESTE TIPO DE GASTOS" sqref="C1048552:E1048552">
      <formula1>"SI(Y(B77=""SI"", D77=""Zonas rurales (Art. 4 Lit. c)""))"</formula1>
    </dataValidation>
    <dataValidation type="custom" showInputMessage="1" showErrorMessage="1" errorTitle="DATO NO PERMITIDO" error="Seleccione &quot;SI&quot;, si requiere liquidación de gastos de transporte terrestre" sqref="D94:E94">
      <formula1>$K$89="SI"</formula1>
    </dataValidation>
    <dataValidation type="list" allowBlank="1" showInputMessage="1" showErrorMessage="1" sqref="O104">
      <formula1>"Ahorro, Corriente"</formula1>
    </dataValidation>
    <dataValidation allowBlank="1" showInputMessage="1" showErrorMessage="1" prompt="Este item se entenderá aprobado por el ordenador del gasto si lleva la firma, de lo contrario no se liquidará el valor" sqref="P101:P102 N101:O103 L101:M102"/>
    <dataValidation showInputMessage="1" showErrorMessage="1" errorTitle="GASTOS DE TRANSPORTE" error="Seleccionar &quot;SI&quot; si requiere liquidación de gastos de transporte" prompt="Registre el valor a otorgar, _x000a__x000a_TENGA EN CUENTA EL PRESUPUESTO ASIGNADO PARA ESTE TIPO DE GASTOS" sqref="B96:C97"/>
    <dataValidation type="list" allowBlank="1" showInputMessage="1" showErrorMessage="1" sqref="J91:J92">
      <formula1>"AEREO, TERRESTRE, FLUVIAL, MARITIMO, OTRO"</formula1>
    </dataValidation>
    <dataValidation type="list" allowBlank="1" showInputMessage="1" showErrorMessage="1" promptTitle="TIPO DE COMISIÓN" prompt="Seleccione el TIPO DE COMISIÓN:_x000a_- NACIONAL_x000a_- INTERNACIONAL" sqref="D36:G36 D33:H33">
      <formula1>DOMINIO</formula1>
    </dataValidation>
    <dataValidation allowBlank="1" showInputMessage="1" showErrorMessage="1" promptTitle="CIUDAD DESTINO" prompt="Digite la ciudad destino_x000a__x000a_Si selecciono &quot;OTRO&quot; registre el pais y la ciudad destino" sqref="M36:P36"/>
    <dataValidation type="list" allowBlank="1" showInputMessage="1" showErrorMessage="1" prompt="Seleccione de la lista de desplegable" sqref="J36">
      <formula1>INDIRECT($D$32)</formula1>
    </dataValidation>
    <dataValidation type="list" allowBlank="1" showInputMessage="1" showErrorMessage="1" promptTitle="DESCRIPCIÓN" prompt="Seleccione la descripción del evento" sqref="L37:P37">
      <formula1>INDIRECT(D37)</formula1>
    </dataValidation>
    <dataValidation type="list" allowBlank="1" showInputMessage="1" showErrorMessage="1" promptTitle="EVENTO" prompt="Identifique el caracter del evento" sqref="D37 I37">
      <formula1>EVENTO</formula1>
    </dataValidation>
    <dataValidation type="list" allowBlank="1" showInputMessage="1" showErrorMessage="1" sqref="K68 E68 P68">
      <formula1>"SI, NO"</formula1>
    </dataValidation>
    <dataValidation type="list" allowBlank="1" showInputMessage="1" showErrorMessage="1" sqref="K33:P33">
      <formula1>INDIRECT($D$32)</formula1>
    </dataValidation>
    <dataValidation type="list" allowBlank="1" showInputMessage="1" showErrorMessage="1" promptTitle="PAIS - DEPARTAMENTO" prompt="Seleccione de la lista de desplegable:_x000a__x000a_Pais, -  si es apoyo económico internacional_x000a_Departamento, - si es apoyo económico nacional" sqref="D34:H34">
      <formula1>INDIRECT($K$32)</formula1>
    </dataValidation>
    <dataValidation type="list" allowBlank="1" showInputMessage="1" showErrorMessage="1" promptTitle="GRUPO" prompt="Seleccione el &quot;GRUPO&quot; de acuerdo al pais destino_x000a__x000a__x000a__x000a_" sqref="K32">
      <formula1>INDIRECT($D$32)</formula1>
    </dataValidation>
    <dataValidation allowBlank="1" showInputMessage="1" showErrorMessage="1" promptTitle="GRUPO" prompt="Seleccione el &quot;GRUPO&quot; de acuerdo al pais destino_x000a__x000a__x000a__x000a_" sqref="M32:P32"/>
    <dataValidation allowBlank="1" showInputMessage="1" showErrorMessage="1" promptTitle="DESCRIPCIÓN DEL EVENTO &quot;OTRO&quot;" prompt="SI selecciono &quot;OTRO&quot; en descripción del evento, registre la información" sqref="G38:P38"/>
    <dataValidation allowBlank="1" showInputMessage="1" showErrorMessage="1" promptTitle="NOMBRE DEL EVENTO" prompt="Digite el nombre del evento, para el cual requiere la comisión" sqref="E29:P29"/>
    <dataValidation allowBlank="1" showInputMessage="1" showErrorMessage="1" promptTitle="OBJETO DEL APOYO" prompt="Registre el objetivo del apoyo economico" sqref="E30:P30"/>
    <dataValidation allowBlank="1" showInputMessage="1" showErrorMessage="1" promptTitle="SALARIO BASE MENSUAL" prompt="Registre el salario base mensual" sqref="E72:H72"/>
    <dataValidation allowBlank="1" showInputMessage="1" showErrorMessage="1" promptTitle="Tasa de Cambio" prompt="Registre la TRM del día en el cual liquida la comisión" sqref="C74"/>
    <dataValidation type="list" allowBlank="1" showInputMessage="1" showErrorMessage="1" promptTitle="LIQUIDACIÓN DE VIATICOS" prompt="Registre si requiere liquidación de viaticos" sqref="K76:P76">
      <formula1>"SI, NO"</formula1>
    </dataValidation>
    <dataValidation allowBlank="1" showInputMessage="1" showErrorMessage="1" prompt="Registre el número del Rubro o del Proyecto por el cual se asumirá los viaticos" sqref="F78:J80"/>
    <dataValidation allowBlank="1" showInputMessage="1" showErrorMessage="1" prompt="Registre el nombre del ordenador del gasto del proyecto o rubro" sqref="L91:L92 K78:K79 H101:K102"/>
    <dataValidation allowBlank="1" showInputMessage="1" showErrorMessage="1" prompt="la Comisión se entenderá aprobado por el Jefe inmediato si lleva la firma del mismo." sqref="C52:H53"/>
    <dataValidation allowBlank="1" showInputMessage="1" showErrorMessage="1" prompt="la Comisión se entenderá que fue conferida  si lleva la firma del funcionario competente de acuerdo al artículo XX de la Resolución XX de 2016" sqref="K52:P53"/>
    <dataValidation allowBlank="1" showInputMessage="1" showErrorMessage="1" prompt="Registre el nombre del Jefe inmediato" sqref="C51:H51"/>
    <dataValidation allowBlank="1" showInputMessage="1" showErrorMessage="1" prompt="Registre el nombre del funcionario que confiere la comisión" sqref="K51:P51"/>
    <dataValidation allowBlank="1" showInputMessage="1" showErrorMessage="1" prompt="Registre el número del Rubro o del Proyecto por el cual se asumirá los gastos de transporte" sqref="F91:F92 F101:G102"/>
    <dataValidation type="list" allowBlank="1" showInputMessage="1" showErrorMessage="1" promptTitle="LIQUIDACIÓN  DE INSCRIP/MATRIC" prompt="Registre si requiere liquidación de gastos de inscripción o matricula_x000a_" sqref="K99:P99">
      <formula1>"SI, NO"</formula1>
    </dataValidation>
    <dataValidation type="custom" allowBlank="1" showInputMessage="1" showErrorMessage="1" errorTitle="DIAS DE LIQUIDACIÓN" error="Los días de liquidación deben estar comprendidos dentro de las fechas de duración del evento." prompt="Registre fecha de inicio de comisión" sqref="G65:H65">
      <formula1>AND(G65&gt;=$G$41,G65&lt;=$K$41)</formula1>
    </dataValidation>
    <dataValidation type="custom" allowBlank="1" showInputMessage="1" showErrorMessage="1" errorTitle="DIAS DE LIQUIDACIÓN " error="Los días de liquidación deben estar comprendidos dentro de las fechas de duración del evento." prompt="Registre fecha en la cual termina la comisión" sqref="K65:L65">
      <formula1>AND($K$65&gt;=$G$41, $K$65&lt;=$K$41)</formula1>
    </dataValidation>
    <dataValidation type="whole" operator="lessThanOrEqual" allowBlank="1" showInputMessage="1" showErrorMessage="1" errorTitle="SUPERA LO AUTORIZADO" error="LOS DIAS DE DESPLAZAMIENTO NO PUEDE SUPERAR TRES (3) DÍAS." prompt="Recuerde que los días máximo de desplazamiento internacional son tres (3) días" sqref="P70:P71 H70:H71">
      <formula1>3</formula1>
    </dataValidation>
    <dataValidation type="list" allowBlank="1" showInputMessage="1" showErrorMessage="1" promptTitle="LIQUIDACIÓN GASTOS DE TRANSPORTE" prompt="Registre si requiere liquidación de viaticos" sqref="K89:P89">
      <formula1>"SI, NO"</formula1>
    </dataValidation>
    <dataValidation type="custom" showInputMessage="1" showErrorMessage="1" errorTitle="TRANSPORTE AEREO" error="Seleccione &quot;SI&quot;, si requiere liquidación de transporte aereo" sqref="O96:P96">
      <formula1>$K$89="SI"</formula1>
    </dataValidation>
    <dataValidation type="list" allowBlank="1" showInputMessage="1" showErrorMessage="1" promptTitle="TIPO DE VINCULACIÓN" prompt="Seleccione de la lista de desplegable el TIPO DE VINCULACIÓN" sqref="H23:P23 I22">
      <formula1>"Docente Planta, Docente transitorio, Administrativo Planta, Administrativo Transitorio"</formula1>
    </dataValidation>
    <dataValidation allowBlank="1" showInputMessage="1" showErrorMessage="1" promptTitle="NÚMERO DE COMISIÓN" prompt="El número será asignado por Comisiones de Servicios" sqref="E16:H16"/>
    <dataValidation allowBlank="1" showInputMessage="1" showErrorMessage="1" promptTitle="FECHA DE COMISIÓN" prompt="La fecha será asignado por Comisiones de Servicios" sqref="L16:P16"/>
    <dataValidation operator="lessThanOrEqual" allowBlank="1" showInputMessage="1" showErrorMessage="1" errorTitle="SUPERA LOS DIAS PERMITIDOS" error="Los días de comisión superan el máximo permitido de sesenta (60) días" sqref="O41:P41"/>
    <dataValidation type="custom" allowBlank="1" showInputMessage="1" showErrorMessage="1" sqref="B9:P9">
      <formula1>IF($B$8="EL ORDENADOR DEL GASTO",#REF!,"  ")</formula1>
    </dataValidation>
    <dataValidation allowBlank="1" showInputMessage="1" showErrorMessage="1" promptTitle="ORDENA UN APOYO ECONOMICO" prompt="Registre el cargo del ordenador del gasto _x000a_" sqref="B8:P8"/>
    <dataValidation type="list" allowBlank="1" showInputMessage="1" showErrorMessage="1" sqref="C22:D22">
      <formula1>VINCULACION</formula1>
    </dataValidation>
    <dataValidation type="list" allowBlank="1" showInputMessage="1" showErrorMessage="1" sqref="B85:D86">
      <formula1>IF($K$83="SI", $C$1048541:$C$1048542, $C$1048544)</formula1>
    </dataValidation>
    <dataValidation type="list" allowBlank="1" showInputMessage="1" showErrorMessage="1" promptTitle="CIUDAD O MUNICIPIO" prompt="Seleccione el nombre del destino de su viaje_x000a_" sqref="M34:P34">
      <formula1>INDIRECT($D$34)</formula1>
    </dataValidation>
    <dataValidation type="list" allowBlank="1" showInputMessage="1" showErrorMessage="1" promptTitle="SOLICITANTE" prompt="Seleccione el solicitante" sqref="D45:H45">
      <formula1>INDIRECT($C$22)</formula1>
    </dataValidation>
    <dataValidation showInputMessage="1" showErrorMessage="1" errorTitle="NO REQUERIDO" error="No requiere esta información" promptTitle="Nombre Programa" prompt="Registre el nombre del programa si selecciono &quot;DIRECTOR DE PROGRAMA&quot; en solicitud" sqref="M45:P45"/>
    <dataValidation allowBlank="1" showInputMessage="1" showErrorMessage="1" promptTitle="ACTO ADMINISTRATIVO VINCULACION" prompt="Registre el Número del acto administrativo por el cual se vincula a la persona a la cual se le entregará el apoyo económico y demás gastos" sqref="K22:L22"/>
    <dataValidation allowBlank="1" showInputMessage="1" showErrorMessage="1" promptTitle="FECHA DE INICIO" prompt="Fecha en la cual inicia la vinculación" sqref="N22"/>
    <dataValidation allowBlank="1" showInputMessage="1" showErrorMessage="1" promptTitle="FECHA TERMINACION" prompt="Fecha de terminación de la vinculación" sqref="P22"/>
    <dataValidation allowBlank="1" showInputMessage="1" showErrorMessage="1" promptTitle="TELEFONO CONTACTO" prompt="Indicar extension o teléfono de la persona encargada de recibir notificaciones del estado del apoyo" sqref="K24:L24"/>
    <dataValidation allowBlank="1" showInputMessage="1" showErrorMessage="1" promptTitle="CORREO ELECTRÓNICO CONTACTO" prompt="Indicar el e-mail de la persona encargada de recibir notificaciones del estado del apoyo" sqref="N24:P24"/>
    <dataValidation allowBlank="1" showInputMessage="1" showErrorMessage="1" promptTitle="NOMBRE DEL EVENTO" prompt="Digite el nombre del evento, para el cual requiere el apoyo económico" sqref="E28:P28"/>
    <dataValidation type="list" allowBlank="1" showInputMessage="1" showErrorMessage="1" promptTitle="TIPO DE APOYO" prompt="Seleccione el tipo de apoyo:_x000a_- NACIONAL_x000a_- INTERNACIONAL" sqref="D32:H32">
      <formula1>DOMINIO</formula1>
    </dataValidation>
    <dataValidation allowBlank="1" showInputMessage="1" showErrorMessage="1" prompt="Registre fecha de inicio del evento" sqref="G41:H41"/>
    <dataValidation allowBlank="1" showInputMessage="1" showErrorMessage="1" prompt="Registre fecha en la cual termina el evento" sqref="K41:L41"/>
    <dataValidation allowBlank="1" showInputMessage="1" showErrorMessage="1" promptTitle="NOMBRE SOLICITANTE" prompt="Registre el nombre de:_x000a_Director de Programa - Docentes (PS, Resolución, Catedra), Invitados_x000a_Decano - Docentes (PS, Resolución, Catedra), Invitados_x000a_Supervisor - Contratista_x000a_Interventor - Contratista_x000a_Organizador evento - Invitado" sqref="D46:H46"/>
    <dataValidation type="custom" showInputMessage="1" showErrorMessage="1" errorTitle="GASTOS DE MOVILIDAD" error="Si requiere gastos de movilidad seleccione &quot;SI&quot;" sqref="K85:P86">
      <formula1>$K$83="SI"</formula1>
    </dataValidation>
    <dataValidation type="custom" showInputMessage="1" showErrorMessage="1" errorTitle="GASTOS MOVILIDAD ZONA RURAL" error="Si requiere gastos de movilidad seleccione &quot;SI&quot;" sqref="E87:P87">
      <formula1>$K$83="SI"</formula1>
    </dataValidation>
    <dataValidation allowBlank="1" showInputMessage="1" showErrorMessage="1" prompt="Persona que recibe el apoyo económico y los demás gastos autorizados" sqref="B57:P57"/>
    <dataValidation type="list" allowBlank="1" showInputMessage="1" showErrorMessage="1" sqref="B50:H50">
      <formula1>IF($C$22="Contratista", $N$1048522, $N$1048507:$N$1048520)</formula1>
    </dataValidation>
    <dataValidation type="custom" showInputMessage="1" showErrorMessage="1" errorTitle="TRANSPORTE AEREO" error="Seleccione &quot;SI&quot;, si requiere liquidación de transporte aereo" sqref="F96:J97 L96:M96">
      <formula1>$K$89="SI"</formula1>
    </dataValidation>
  </dataValidations>
  <printOptions horizontalCentered="1" verticalCentered="1"/>
  <pageMargins left="0.19685039370078741" right="0.19685039370078741" top="0.59055118110236227" bottom="0.59055118110236227" header="0.31496062992125984" footer="0.31496062992125984"/>
  <pageSetup scale="71" fitToWidth="0" orientation="portrait" r:id="rId1"/>
  <rowBreaks count="1" manualBreakCount="1">
    <brk id="61" max="16" man="1"/>
  </rowBreaks>
  <colBreaks count="1" manualBreakCount="1">
    <brk id="17" max="1048575" man="1"/>
  </colBreaks>
  <legacyDrawing r:id="rId2"/>
  <extLst>
    <ext xmlns:x14="http://schemas.microsoft.com/office/spreadsheetml/2009/9/main" uri="{CCE6A557-97BC-4b89-ADB6-D9C93CAAB3DF}">
      <x14:dataValidations xmlns:xm="http://schemas.microsoft.com/office/excel/2006/main" xWindow="111" yWindow="513" count="3">
        <x14:dataValidation type="custom" allowBlank="1" showInputMessage="1" showErrorMessage="1">
          <x14:formula1>
            <xm:f>IF(AND(C1048540="Cuarto nivel de viaticos (Art.4 Lit a)", $E$72&lt;2585544),'Tablas con valores'!$B$50)</xm:f>
          </x14:formula1>
          <xm:sqref>F1048560</xm:sqref>
        </x14:dataValidation>
        <x14:dataValidation type="custom" allowBlank="1" showInputMessage="1" showErrorMessage="1">
          <x14:formula1>
            <xm:f>IF($K$83="SI",IF(XFA1048550="Cuarto nivel de viaticos (Art.4 Lit a)",IF($E$72&lt;2585544,'Tablas con valores'!XFD1048515,"SIN MOVILIDAD Art. 4 Lit.a")))</xm:f>
          </x14:formula1>
          <xm:sqref>C1048550</xm:sqref>
        </x14:dataValidation>
        <x14:dataValidation type="custom" allowBlank="1" showInputMessage="1" showErrorMessage="1">
          <x14:formula1>
            <xm:f>IF($K$83="SI",IF(A1048550="Cuarto nivel de viaticos (Art.4 Lit a)",IF($E$72&lt;2585544,'Tablas con valores'!A1048515,"SIN MOVILIDAD Art. 4 Lit.a")))</xm:f>
          </x14:formula1>
          <xm:sqref>D1048550:E1048550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tabColor rgb="FF00B050"/>
  </sheetPr>
  <dimension ref="A1:BL1048576"/>
  <sheetViews>
    <sheetView zoomScaleNormal="100" zoomScaleSheetLayoutView="70" zoomScalePageLayoutView="40" workbookViewId="0">
      <selection activeCell="D16" sqref="D16:P17"/>
    </sheetView>
  </sheetViews>
  <sheetFormatPr baseColWidth="10" defaultRowHeight="10.5" customHeight="1" x14ac:dyDescent="0.25"/>
  <cols>
    <col min="1" max="1" width="1.140625" style="58" customWidth="1"/>
    <col min="2" max="2" width="12.28515625" style="58" customWidth="1"/>
    <col min="3" max="3" width="9.7109375" style="58" customWidth="1"/>
    <col min="4" max="4" width="5" style="58" customWidth="1"/>
    <col min="5" max="5" width="9" style="58" customWidth="1"/>
    <col min="6" max="6" width="8.140625" style="58" customWidth="1"/>
    <col min="7" max="7" width="10.85546875" style="58" customWidth="1"/>
    <col min="8" max="8" width="9.28515625" style="58" customWidth="1"/>
    <col min="9" max="9" width="0.85546875" style="58" customWidth="1"/>
    <col min="10" max="10" width="11.140625" style="58" customWidth="1"/>
    <col min="11" max="11" width="8.5703125" style="58" customWidth="1"/>
    <col min="12" max="12" width="6.7109375" style="58" customWidth="1"/>
    <col min="13" max="13" width="10.28515625" style="58" customWidth="1"/>
    <col min="14" max="14" width="10.7109375" style="58" customWidth="1"/>
    <col min="15" max="15" width="9.85546875" style="58" customWidth="1"/>
    <col min="16" max="16" width="12.85546875" style="58" customWidth="1"/>
    <col min="17" max="17" width="1.140625" style="58" customWidth="1"/>
    <col min="18" max="18" width="11.42578125" style="58"/>
    <col min="19" max="19" width="17.42578125" style="58" customWidth="1"/>
    <col min="20" max="20" width="11.42578125" style="53"/>
    <col min="21" max="16384" width="11.42578125" style="58"/>
  </cols>
  <sheetData>
    <row r="1" spans="1:20" ht="5.25" customHeight="1" x14ac:dyDescent="0.3">
      <c r="A1" s="97"/>
      <c r="B1" s="290"/>
      <c r="C1" s="98"/>
      <c r="D1" s="98"/>
      <c r="E1" s="98"/>
      <c r="F1" s="98"/>
      <c r="G1" s="98"/>
      <c r="H1" s="98"/>
      <c r="I1" s="98"/>
      <c r="J1" s="98"/>
      <c r="K1" s="98"/>
      <c r="L1" s="98"/>
      <c r="M1" s="98"/>
      <c r="N1" s="98"/>
      <c r="O1" s="98"/>
      <c r="P1" s="98"/>
      <c r="Q1" s="99"/>
    </row>
    <row r="2" spans="1:20" ht="12" customHeight="1" x14ac:dyDescent="0.25">
      <c r="A2" s="100"/>
      <c r="B2" s="321" t="s">
        <v>1628</v>
      </c>
      <c r="C2" s="322"/>
      <c r="D2" s="322"/>
      <c r="E2" s="322"/>
      <c r="F2" s="322"/>
      <c r="G2" s="322"/>
      <c r="H2" s="322"/>
      <c r="I2" s="322"/>
      <c r="J2" s="322"/>
      <c r="K2" s="322"/>
      <c r="L2" s="322"/>
      <c r="M2" s="322"/>
      <c r="N2" s="323"/>
      <c r="O2" s="300" t="s">
        <v>1619</v>
      </c>
      <c r="P2" s="300" t="s">
        <v>1625</v>
      </c>
      <c r="Q2" s="101"/>
    </row>
    <row r="3" spans="1:20" ht="12" customHeight="1" x14ac:dyDescent="0.25">
      <c r="A3" s="100"/>
      <c r="B3" s="324"/>
      <c r="C3" s="325"/>
      <c r="D3" s="325"/>
      <c r="E3" s="325"/>
      <c r="F3" s="325"/>
      <c r="G3" s="325"/>
      <c r="H3" s="325"/>
      <c r="I3" s="325"/>
      <c r="J3" s="325"/>
      <c r="K3" s="325"/>
      <c r="L3" s="325"/>
      <c r="M3" s="325"/>
      <c r="N3" s="326"/>
      <c r="O3" s="300" t="s">
        <v>1620</v>
      </c>
      <c r="P3" s="300">
        <v>1</v>
      </c>
      <c r="Q3" s="101"/>
    </row>
    <row r="4" spans="1:20" ht="12" customHeight="1" x14ac:dyDescent="0.25">
      <c r="A4" s="100"/>
      <c r="B4" s="324"/>
      <c r="C4" s="325"/>
      <c r="D4" s="325"/>
      <c r="E4" s="325"/>
      <c r="F4" s="325"/>
      <c r="G4" s="325"/>
      <c r="H4" s="325"/>
      <c r="I4" s="325"/>
      <c r="J4" s="325"/>
      <c r="K4" s="325"/>
      <c r="L4" s="325"/>
      <c r="M4" s="325"/>
      <c r="N4" s="326"/>
      <c r="O4" s="300" t="s">
        <v>1621</v>
      </c>
      <c r="P4" s="301" t="s">
        <v>1624</v>
      </c>
      <c r="Q4" s="101"/>
    </row>
    <row r="5" spans="1:20" ht="12" customHeight="1" x14ac:dyDescent="0.25">
      <c r="A5" s="100"/>
      <c r="B5" s="327"/>
      <c r="C5" s="328"/>
      <c r="D5" s="328"/>
      <c r="E5" s="328"/>
      <c r="F5" s="328"/>
      <c r="G5" s="328"/>
      <c r="H5" s="328"/>
      <c r="I5" s="328"/>
      <c r="J5" s="328"/>
      <c r="K5" s="328"/>
      <c r="L5" s="328"/>
      <c r="M5" s="328"/>
      <c r="N5" s="329"/>
      <c r="O5" s="302" t="s">
        <v>1622</v>
      </c>
      <c r="P5" s="302">
        <v>1</v>
      </c>
      <c r="Q5" s="101"/>
    </row>
    <row r="6" spans="1:20" ht="3.95" customHeight="1" x14ac:dyDescent="0.3">
      <c r="A6" s="100"/>
      <c r="B6" s="1"/>
      <c r="C6" s="1"/>
      <c r="D6" s="1"/>
      <c r="E6" s="1"/>
      <c r="F6" s="1"/>
      <c r="G6" s="1"/>
      <c r="H6" s="1"/>
      <c r="I6" s="1"/>
      <c r="J6" s="1"/>
      <c r="K6" s="1"/>
      <c r="L6" s="1"/>
      <c r="M6" s="1"/>
      <c r="N6" s="1"/>
      <c r="O6" s="1"/>
      <c r="P6" s="1"/>
      <c r="Q6" s="104"/>
    </row>
    <row r="7" spans="1:20" ht="22.5" customHeight="1" x14ac:dyDescent="0.25">
      <c r="A7" s="100"/>
      <c r="B7" s="784"/>
      <c r="C7" s="785"/>
      <c r="D7" s="785"/>
      <c r="E7" s="322" t="s">
        <v>466</v>
      </c>
      <c r="F7" s="322"/>
      <c r="G7" s="322"/>
      <c r="H7" s="322"/>
      <c r="I7" s="238"/>
      <c r="J7" s="242"/>
      <c r="K7" s="239" t="s">
        <v>1</v>
      </c>
      <c r="L7" s="786"/>
      <c r="M7" s="786"/>
      <c r="N7" s="240"/>
      <c r="O7" s="240"/>
      <c r="P7" s="241"/>
      <c r="Q7" s="101"/>
    </row>
    <row r="8" spans="1:20" ht="12.75" customHeight="1" x14ac:dyDescent="0.3">
      <c r="A8" s="100"/>
      <c r="B8" s="324" t="s">
        <v>465</v>
      </c>
      <c r="C8" s="325"/>
      <c r="D8" s="325"/>
      <c r="E8" s="325"/>
      <c r="F8" s="325"/>
      <c r="G8" s="325"/>
      <c r="H8" s="325"/>
      <c r="I8" s="325"/>
      <c r="J8" s="325"/>
      <c r="K8" s="325"/>
      <c r="L8" s="325"/>
      <c r="M8" s="325"/>
      <c r="N8" s="325"/>
      <c r="O8" s="325"/>
      <c r="P8" s="326"/>
      <c r="Q8" s="104"/>
    </row>
    <row r="9" spans="1:20" ht="12.75" customHeight="1" x14ac:dyDescent="0.3">
      <c r="A9" s="100"/>
      <c r="B9" s="775"/>
      <c r="C9" s="776"/>
      <c r="D9" s="776"/>
      <c r="E9" s="776"/>
      <c r="F9" s="776"/>
      <c r="G9" s="776"/>
      <c r="H9" s="776"/>
      <c r="I9" s="776"/>
      <c r="J9" s="776"/>
      <c r="K9" s="776"/>
      <c r="L9" s="776"/>
      <c r="M9" s="776"/>
      <c r="N9" s="776"/>
      <c r="O9" s="776"/>
      <c r="P9" s="777"/>
      <c r="Q9" s="104"/>
    </row>
    <row r="10" spans="1:20" ht="10.5" customHeight="1" x14ac:dyDescent="0.3">
      <c r="A10" s="100"/>
      <c r="B10" s="676"/>
      <c r="C10" s="677"/>
      <c r="D10" s="677"/>
      <c r="E10" s="677"/>
      <c r="F10" s="677"/>
      <c r="G10" s="331" t="str">
        <f>IF($B$9="EL ORDENADOR DEL GASTO","DEL PROYECTO ESPECIAL/RUBRO      ","")</f>
        <v/>
      </c>
      <c r="H10" s="331"/>
      <c r="I10" s="331"/>
      <c r="J10" s="331"/>
      <c r="K10" s="790"/>
      <c r="L10" s="790"/>
      <c r="M10" s="790"/>
      <c r="N10" s="331"/>
      <c r="O10" s="331"/>
      <c r="P10" s="332"/>
      <c r="Q10" s="104"/>
    </row>
    <row r="11" spans="1:20" ht="12.75" customHeight="1" x14ac:dyDescent="0.3">
      <c r="A11" s="100"/>
      <c r="B11" s="330" t="s">
        <v>515</v>
      </c>
      <c r="C11" s="331"/>
      <c r="D11" s="331"/>
      <c r="E11" s="331"/>
      <c r="F11" s="331"/>
      <c r="G11" s="331"/>
      <c r="H11" s="331"/>
      <c r="I11" s="331"/>
      <c r="J11" s="331"/>
      <c r="K11" s="331"/>
      <c r="L11" s="331"/>
      <c r="M11" s="331"/>
      <c r="N11" s="331"/>
      <c r="O11" s="331"/>
      <c r="P11" s="332"/>
      <c r="Q11" s="104"/>
    </row>
    <row r="12" spans="1:20" ht="31.5" customHeight="1" x14ac:dyDescent="0.3">
      <c r="A12" s="100"/>
      <c r="B12" s="317" t="s">
        <v>1584</v>
      </c>
      <c r="C12" s="318"/>
      <c r="D12" s="318"/>
      <c r="E12" s="318"/>
      <c r="F12" s="318"/>
      <c r="G12" s="318"/>
      <c r="H12" s="318"/>
      <c r="I12" s="318"/>
      <c r="J12" s="318"/>
      <c r="K12" s="318"/>
      <c r="L12" s="318"/>
      <c r="M12" s="318"/>
      <c r="N12" s="318"/>
      <c r="O12" s="318"/>
      <c r="P12" s="342"/>
      <c r="Q12" s="104"/>
    </row>
    <row r="13" spans="1:20" ht="18" customHeight="1" x14ac:dyDescent="0.3">
      <c r="A13" s="100"/>
      <c r="B13" s="317" t="s">
        <v>516</v>
      </c>
      <c r="C13" s="318"/>
      <c r="D13" s="318"/>
      <c r="E13" s="287" t="s">
        <v>524</v>
      </c>
      <c r="F13" s="283" t="s">
        <v>517</v>
      </c>
      <c r="G13" s="287" t="s">
        <v>523</v>
      </c>
      <c r="H13" s="318" t="s">
        <v>518</v>
      </c>
      <c r="I13" s="318"/>
      <c r="J13" s="674" t="s">
        <v>522</v>
      </c>
      <c r="K13" s="674"/>
      <c r="L13" s="674"/>
      <c r="M13" s="674"/>
      <c r="N13" s="193" t="s">
        <v>1616</v>
      </c>
      <c r="O13" s="778" t="s">
        <v>520</v>
      </c>
      <c r="P13" s="779"/>
      <c r="Q13" s="104"/>
    </row>
    <row r="14" spans="1:20" s="19" customFormat="1" ht="24" customHeight="1" x14ac:dyDescent="0.3">
      <c r="A14" s="105"/>
      <c r="B14" s="780" t="s">
        <v>1612</v>
      </c>
      <c r="C14" s="781"/>
      <c r="D14" s="782"/>
      <c r="E14" s="782"/>
      <c r="F14" s="674" t="s">
        <v>526</v>
      </c>
      <c r="G14" s="319"/>
      <c r="H14" s="319"/>
      <c r="I14" s="319"/>
      <c r="J14" s="319"/>
      <c r="K14" s="194" t="s">
        <v>519</v>
      </c>
      <c r="L14" s="674" t="s">
        <v>525</v>
      </c>
      <c r="M14" s="319"/>
      <c r="N14" s="791" t="s">
        <v>521</v>
      </c>
      <c r="O14" s="791"/>
      <c r="P14" s="792"/>
      <c r="Q14" s="192"/>
      <c r="T14" s="53"/>
    </row>
    <row r="15" spans="1:20" s="19" customFormat="1" ht="24" customHeight="1" x14ac:dyDescent="0.3">
      <c r="A15" s="105"/>
      <c r="B15" s="282" t="s">
        <v>1606</v>
      </c>
      <c r="C15" s="318" t="str">
        <f>$G$26</f>
        <v/>
      </c>
      <c r="D15" s="318"/>
      <c r="E15" s="195" t="s">
        <v>512</v>
      </c>
      <c r="F15" s="283">
        <f>$K$26</f>
        <v>0</v>
      </c>
      <c r="G15" s="315" t="s">
        <v>1603</v>
      </c>
      <c r="H15" s="318" t="s">
        <v>511</v>
      </c>
      <c r="I15" s="318"/>
      <c r="J15" s="318">
        <f>$D$24</f>
        <v>0</v>
      </c>
      <c r="K15" s="318"/>
      <c r="L15" s="318"/>
      <c r="M15" s="318"/>
      <c r="N15" s="318" t="s">
        <v>513</v>
      </c>
      <c r="O15" s="318"/>
      <c r="P15" s="312">
        <f>$K$24</f>
        <v>0</v>
      </c>
      <c r="Q15" s="192"/>
      <c r="T15" s="53"/>
    </row>
    <row r="16" spans="1:20" ht="17.25" customHeight="1" x14ac:dyDescent="0.3">
      <c r="A16" s="100"/>
      <c r="B16" s="317" t="str">
        <f>IF(OR($G$26="CONTRATO/ORDEN SERVICIO",$G$26="ORDEN SERVICIO"),"que tiene por objeto","se establece")</f>
        <v>se establece</v>
      </c>
      <c r="C16" s="318"/>
      <c r="D16" s="793" t="s">
        <v>1607</v>
      </c>
      <c r="E16" s="793"/>
      <c r="F16" s="793"/>
      <c r="G16" s="793"/>
      <c r="H16" s="793"/>
      <c r="I16" s="793"/>
      <c r="J16" s="793"/>
      <c r="K16" s="793"/>
      <c r="L16" s="793"/>
      <c r="M16" s="793"/>
      <c r="N16" s="793"/>
      <c r="O16" s="793"/>
      <c r="P16" s="794"/>
      <c r="Q16" s="104"/>
    </row>
    <row r="17" spans="1:20" ht="17.25" customHeight="1" x14ac:dyDescent="0.3">
      <c r="A17" s="100"/>
      <c r="B17" s="248"/>
      <c r="C17" s="311"/>
      <c r="D17" s="793"/>
      <c r="E17" s="793"/>
      <c r="F17" s="793"/>
      <c r="G17" s="793"/>
      <c r="H17" s="793"/>
      <c r="I17" s="793"/>
      <c r="J17" s="793"/>
      <c r="K17" s="793"/>
      <c r="L17" s="793"/>
      <c r="M17" s="793"/>
      <c r="N17" s="793"/>
      <c r="O17" s="793"/>
      <c r="P17" s="794"/>
      <c r="Q17" s="104"/>
    </row>
    <row r="18" spans="1:20" ht="17.25" customHeight="1" x14ac:dyDescent="0.3">
      <c r="A18" s="100"/>
      <c r="B18" s="343" t="s">
        <v>533</v>
      </c>
      <c r="C18" s="344"/>
      <c r="D18" s="344"/>
      <c r="E18" s="783" t="str">
        <f>$C$15</f>
        <v/>
      </c>
      <c r="F18" s="783"/>
      <c r="G18" s="783"/>
      <c r="H18" s="196" t="s">
        <v>1609</v>
      </c>
      <c r="I18" s="196"/>
      <c r="J18" s="196"/>
      <c r="K18" s="196"/>
      <c r="L18" s="196"/>
      <c r="M18" s="196"/>
      <c r="N18" s="196"/>
      <c r="O18" s="196"/>
      <c r="P18" s="208"/>
      <c r="Q18" s="104"/>
    </row>
    <row r="19" spans="1:20" ht="17.25" customHeight="1" x14ac:dyDescent="0.3">
      <c r="A19" s="100"/>
      <c r="B19" s="787" t="s">
        <v>1608</v>
      </c>
      <c r="C19" s="788"/>
      <c r="D19" s="788"/>
      <c r="E19" s="788"/>
      <c r="F19" s="788"/>
      <c r="G19" s="788"/>
      <c r="H19" s="788"/>
      <c r="I19" s="788"/>
      <c r="J19" s="788"/>
      <c r="K19" s="788"/>
      <c r="L19" s="788"/>
      <c r="M19" s="788"/>
      <c r="N19" s="788"/>
      <c r="O19" s="788"/>
      <c r="P19" s="789"/>
      <c r="Q19" s="104"/>
    </row>
    <row r="20" spans="1:20" ht="15" x14ac:dyDescent="0.25">
      <c r="A20" s="100"/>
      <c r="B20" s="346" t="s">
        <v>1585</v>
      </c>
      <c r="C20" s="347"/>
      <c r="D20" s="347"/>
      <c r="E20" s="347"/>
      <c r="F20" s="347"/>
      <c r="G20" s="347"/>
      <c r="H20" s="347"/>
      <c r="I20" s="347"/>
      <c r="J20" s="347"/>
      <c r="K20" s="347"/>
      <c r="L20" s="347"/>
      <c r="M20" s="347"/>
      <c r="N20" s="347"/>
      <c r="O20" s="347"/>
      <c r="P20" s="348"/>
      <c r="Q20" s="101"/>
    </row>
    <row r="21" spans="1:20" ht="3.95" customHeight="1" x14ac:dyDescent="0.25">
      <c r="A21" s="100"/>
      <c r="B21" s="69"/>
      <c r="C21" s="69"/>
      <c r="D21" s="69"/>
      <c r="E21" s="2"/>
      <c r="F21" s="2"/>
      <c r="G21" s="2"/>
      <c r="H21" s="2"/>
      <c r="I21" s="2"/>
      <c r="J21" s="2"/>
      <c r="K21" s="2"/>
      <c r="L21" s="2"/>
      <c r="M21" s="2"/>
      <c r="N21" s="2"/>
      <c r="O21" s="2"/>
      <c r="P21" s="2"/>
      <c r="Q21" s="101"/>
    </row>
    <row r="22" spans="1:20" ht="18" customHeight="1" x14ac:dyDescent="0.25">
      <c r="A22" s="100"/>
      <c r="B22" s="316" t="s">
        <v>467</v>
      </c>
      <c r="C22" s="316"/>
      <c r="D22" s="316"/>
      <c r="E22" s="316"/>
      <c r="F22" s="316"/>
      <c r="G22" s="316"/>
      <c r="H22" s="316"/>
      <c r="I22" s="316"/>
      <c r="J22" s="316"/>
      <c r="K22" s="316"/>
      <c r="L22" s="316"/>
      <c r="M22" s="316"/>
      <c r="N22" s="316"/>
      <c r="O22" s="316"/>
      <c r="P22" s="316"/>
      <c r="Q22" s="101"/>
    </row>
    <row r="23" spans="1:20" s="19" customFormat="1" ht="4.5" customHeight="1" x14ac:dyDescent="0.25">
      <c r="A23" s="105"/>
      <c r="B23" s="18"/>
      <c r="C23" s="18"/>
      <c r="D23" s="18"/>
      <c r="E23" s="18"/>
      <c r="F23" s="18"/>
      <c r="G23" s="18"/>
      <c r="H23" s="18"/>
      <c r="I23" s="18"/>
      <c r="J23" s="18"/>
      <c r="K23" s="18"/>
      <c r="L23" s="18"/>
      <c r="M23" s="18"/>
      <c r="N23" s="18"/>
      <c r="O23" s="18"/>
      <c r="P23" s="18"/>
      <c r="Q23" s="126"/>
      <c r="T23" s="53"/>
    </row>
    <row r="24" spans="1:20" ht="20.100000000000001" customHeight="1" x14ac:dyDescent="0.25">
      <c r="A24" s="100"/>
      <c r="B24" s="606" t="s">
        <v>468</v>
      </c>
      <c r="C24" s="606"/>
      <c r="D24" s="607"/>
      <c r="E24" s="607"/>
      <c r="F24" s="607"/>
      <c r="G24" s="607"/>
      <c r="H24" s="608"/>
      <c r="I24" s="4"/>
      <c r="J24" s="281" t="s">
        <v>14</v>
      </c>
      <c r="K24" s="588"/>
      <c r="L24" s="588"/>
      <c r="M24" s="286" t="s">
        <v>3</v>
      </c>
      <c r="N24" s="588"/>
      <c r="O24" s="588"/>
      <c r="P24" s="609"/>
      <c r="Q24" s="101"/>
    </row>
    <row r="25" spans="1:20" ht="3.95" customHeight="1" x14ac:dyDescent="0.25">
      <c r="A25" s="100"/>
      <c r="B25" s="5"/>
      <c r="C25" s="5"/>
      <c r="D25" s="5"/>
      <c r="E25" s="4"/>
      <c r="F25" s="4"/>
      <c r="G25" s="4"/>
      <c r="H25" s="4"/>
      <c r="I25" s="4"/>
      <c r="J25" s="6"/>
      <c r="K25" s="7"/>
      <c r="L25" s="6"/>
      <c r="M25" s="6"/>
      <c r="N25" s="6"/>
      <c r="O25" s="6"/>
      <c r="P25" s="8"/>
      <c r="Q25" s="101"/>
    </row>
    <row r="26" spans="1:20" ht="26.25" x14ac:dyDescent="0.25">
      <c r="A26" s="100"/>
      <c r="B26" s="289" t="s">
        <v>47</v>
      </c>
      <c r="C26" s="610"/>
      <c r="D26" s="611"/>
      <c r="E26" s="796" t="s">
        <v>480</v>
      </c>
      <c r="F26" s="796"/>
      <c r="G26" s="610" t="str">
        <f>IF(C26="Contratista","CONTRATO/ORDEN SERVICIO",IF(OR(C26="Docente_Resolucion",C26="Docente_Catedratico"),"RESOLUCIÓN",IF(C26="Docente_PS","ORDEN SERVICIO",IF($C$26="Invitado","DOCUMENTO/ACTA",""))))</f>
        <v/>
      </c>
      <c r="H26" s="611"/>
      <c r="I26" s="4"/>
      <c r="J26" s="134" t="s">
        <v>481</v>
      </c>
      <c r="K26" s="797"/>
      <c r="L26" s="798"/>
      <c r="M26" s="135" t="s">
        <v>482</v>
      </c>
      <c r="N26" s="276" t="s">
        <v>1611</v>
      </c>
      <c r="O26" s="136" t="s">
        <v>483</v>
      </c>
      <c r="P26" s="294" t="s">
        <v>1611</v>
      </c>
      <c r="Q26" s="101"/>
    </row>
    <row r="27" spans="1:20" ht="3.75" customHeight="1" x14ac:dyDescent="0.25">
      <c r="A27" s="100"/>
      <c r="B27" s="66"/>
      <c r="C27" s="66"/>
      <c r="D27" s="66"/>
      <c r="E27" s="66"/>
      <c r="F27" s="66"/>
      <c r="G27" s="66"/>
      <c r="H27" s="27"/>
      <c r="I27" s="27"/>
      <c r="J27" s="28"/>
      <c r="K27" s="28"/>
      <c r="L27" s="27"/>
      <c r="M27" s="27"/>
      <c r="N27" s="27"/>
      <c r="O27" s="27"/>
      <c r="P27" s="27"/>
      <c r="Q27" s="101"/>
    </row>
    <row r="28" spans="1:20" ht="24.75" customHeight="1" x14ac:dyDescent="0.25">
      <c r="A28" s="100"/>
      <c r="B28" s="630" t="s">
        <v>36</v>
      </c>
      <c r="C28" s="631"/>
      <c r="D28" s="588"/>
      <c r="E28" s="588"/>
      <c r="F28" s="588"/>
      <c r="G28" s="588"/>
      <c r="H28" s="609"/>
      <c r="I28" s="12"/>
      <c r="J28" s="137" t="s">
        <v>484</v>
      </c>
      <c r="K28" s="588"/>
      <c r="L28" s="609"/>
      <c r="M28" s="281" t="s">
        <v>18</v>
      </c>
      <c r="N28" s="632"/>
      <c r="O28" s="632"/>
      <c r="P28" s="633"/>
      <c r="Q28" s="101"/>
    </row>
    <row r="29" spans="1:20" ht="3.75" customHeight="1" x14ac:dyDescent="0.25">
      <c r="A29" s="100"/>
      <c r="B29" s="68"/>
      <c r="C29" s="68"/>
      <c r="D29" s="68"/>
      <c r="E29" s="68"/>
      <c r="F29" s="68"/>
      <c r="G29" s="68"/>
      <c r="H29" s="68"/>
      <c r="I29" s="11"/>
      <c r="J29" s="11"/>
      <c r="K29" s="69"/>
      <c r="L29" s="69"/>
      <c r="M29" s="69"/>
      <c r="N29" s="69"/>
      <c r="O29" s="69"/>
      <c r="P29" s="69"/>
      <c r="Q29" s="101"/>
    </row>
    <row r="30" spans="1:20" ht="20.25" customHeight="1" x14ac:dyDescent="0.25">
      <c r="A30" s="100"/>
      <c r="B30" s="316" t="s">
        <v>472</v>
      </c>
      <c r="C30" s="316"/>
      <c r="D30" s="316"/>
      <c r="E30" s="316"/>
      <c r="F30" s="316"/>
      <c r="G30" s="316"/>
      <c r="H30" s="316"/>
      <c r="I30" s="316"/>
      <c r="J30" s="316"/>
      <c r="K30" s="316"/>
      <c r="L30" s="316"/>
      <c r="M30" s="316"/>
      <c r="N30" s="316"/>
      <c r="O30" s="316"/>
      <c r="P30" s="316"/>
      <c r="Q30" s="101"/>
    </row>
    <row r="31" spans="1:20" ht="3.75" customHeight="1" x14ac:dyDescent="0.25">
      <c r="A31" s="100"/>
      <c r="B31" s="13"/>
      <c r="C31" s="13"/>
      <c r="D31" s="13"/>
      <c r="E31" s="13"/>
      <c r="F31" s="13"/>
      <c r="G31" s="13"/>
      <c r="H31" s="13"/>
      <c r="I31" s="12"/>
      <c r="J31" s="11"/>
      <c r="K31" s="285"/>
      <c r="L31" s="285"/>
      <c r="M31" s="285"/>
      <c r="N31" s="285"/>
      <c r="O31" s="285"/>
      <c r="P31" s="285"/>
      <c r="Q31" s="101"/>
    </row>
    <row r="32" spans="1:20" ht="15" x14ac:dyDescent="0.25">
      <c r="A32" s="100"/>
      <c r="B32" s="619" t="s">
        <v>1649</v>
      </c>
      <c r="C32" s="620"/>
      <c r="D32" s="621"/>
      <c r="E32" s="615"/>
      <c r="F32" s="616"/>
      <c r="G32" s="616"/>
      <c r="H32" s="616"/>
      <c r="I32" s="616"/>
      <c r="J32" s="616"/>
      <c r="K32" s="616"/>
      <c r="L32" s="616"/>
      <c r="M32" s="616"/>
      <c r="N32" s="616"/>
      <c r="O32" s="616"/>
      <c r="P32" s="795"/>
      <c r="Q32" s="101"/>
    </row>
    <row r="33" spans="1:19" ht="3.75" customHeight="1" x14ac:dyDescent="0.25">
      <c r="A33" s="100"/>
      <c r="B33" s="13"/>
      <c r="C33" s="13"/>
      <c r="D33" s="13"/>
      <c r="E33" s="13"/>
      <c r="F33" s="13"/>
      <c r="G33" s="13"/>
      <c r="H33" s="13"/>
      <c r="I33" s="12"/>
      <c r="J33" s="11"/>
      <c r="K33" s="285"/>
      <c r="L33" s="285"/>
      <c r="M33" s="285"/>
      <c r="N33" s="285"/>
      <c r="O33" s="285"/>
      <c r="P33" s="285"/>
      <c r="Q33" s="101"/>
    </row>
    <row r="34" spans="1:19" ht="51" customHeight="1" x14ac:dyDescent="0.25">
      <c r="A34" s="100"/>
      <c r="B34" s="654" t="s">
        <v>473</v>
      </c>
      <c r="C34" s="655"/>
      <c r="D34" s="656"/>
      <c r="E34" s="616"/>
      <c r="F34" s="616"/>
      <c r="G34" s="616"/>
      <c r="H34" s="616"/>
      <c r="I34" s="616"/>
      <c r="J34" s="616"/>
      <c r="K34" s="616"/>
      <c r="L34" s="616"/>
      <c r="M34" s="616"/>
      <c r="N34" s="616"/>
      <c r="O34" s="616"/>
      <c r="P34" s="795"/>
      <c r="Q34" s="101"/>
    </row>
    <row r="35" spans="1:19" ht="2.25" customHeight="1" x14ac:dyDescent="0.25">
      <c r="A35" s="100"/>
      <c r="B35" s="13"/>
      <c r="C35" s="13"/>
      <c r="D35" s="13"/>
      <c r="E35" s="13"/>
      <c r="F35" s="13"/>
      <c r="G35" s="13"/>
      <c r="H35" s="13"/>
      <c r="I35" s="12"/>
      <c r="J35" s="11"/>
      <c r="K35" s="285"/>
      <c r="L35" s="285"/>
      <c r="M35" s="285"/>
      <c r="N35" s="285"/>
      <c r="O35" s="285"/>
      <c r="P35" s="285"/>
      <c r="Q35" s="101"/>
    </row>
    <row r="36" spans="1:19" ht="21.75" customHeight="1" x14ac:dyDescent="0.25">
      <c r="A36" s="100"/>
      <c r="B36" s="586" t="s">
        <v>485</v>
      </c>
      <c r="C36" s="587"/>
      <c r="D36" s="588"/>
      <c r="E36" s="588"/>
      <c r="F36" s="588"/>
      <c r="G36" s="588"/>
      <c r="H36" s="609"/>
      <c r="I36" s="14"/>
      <c r="J36" s="707" t="s">
        <v>344</v>
      </c>
      <c r="K36" s="708"/>
      <c r="L36" s="708"/>
      <c r="M36" s="709"/>
      <c r="N36" s="709"/>
      <c r="O36" s="709"/>
      <c r="P36" s="710"/>
      <c r="Q36" s="101"/>
    </row>
    <row r="37" spans="1:19" ht="4.5" customHeight="1" x14ac:dyDescent="0.25">
      <c r="A37" s="100"/>
      <c r="B37" s="23"/>
      <c r="C37" s="23"/>
      <c r="D37" s="24"/>
      <c r="E37" s="24"/>
      <c r="F37" s="24"/>
      <c r="G37" s="24"/>
      <c r="H37" s="13"/>
      <c r="I37" s="13"/>
      <c r="J37" s="285"/>
      <c r="K37" s="285"/>
      <c r="L37" s="21"/>
      <c r="M37" s="285"/>
      <c r="N37" s="285"/>
      <c r="O37" s="285"/>
      <c r="P37" s="285"/>
      <c r="Q37" s="101"/>
    </row>
    <row r="38" spans="1:19" ht="22.5" customHeight="1" x14ac:dyDescent="0.25">
      <c r="A38" s="100"/>
      <c r="B38" s="595" t="s">
        <v>385</v>
      </c>
      <c r="C38" s="596"/>
      <c r="D38" s="597"/>
      <c r="E38" s="597"/>
      <c r="F38" s="597"/>
      <c r="G38" s="597"/>
      <c r="H38" s="598"/>
      <c r="I38" s="47"/>
      <c r="J38" s="599" t="s">
        <v>48</v>
      </c>
      <c r="K38" s="600"/>
      <c r="L38" s="593"/>
      <c r="M38" s="593"/>
      <c r="N38" s="593"/>
      <c r="O38" s="593"/>
      <c r="P38" s="594"/>
      <c r="Q38" s="101"/>
    </row>
    <row r="39" spans="1:19" ht="19.5" customHeight="1" thickBot="1" x14ac:dyDescent="0.3">
      <c r="A39" s="291"/>
      <c r="B39" s="662" t="s">
        <v>384</v>
      </c>
      <c r="C39" s="663"/>
      <c r="D39" s="663"/>
      <c r="E39" s="663"/>
      <c r="F39" s="664"/>
      <c r="G39" s="665"/>
      <c r="H39" s="666"/>
      <c r="I39" s="666"/>
      <c r="J39" s="666"/>
      <c r="K39" s="666"/>
      <c r="L39" s="666"/>
      <c r="M39" s="666"/>
      <c r="N39" s="666"/>
      <c r="O39" s="666"/>
      <c r="P39" s="667"/>
      <c r="Q39" s="292"/>
    </row>
    <row r="40" spans="1:19" ht="3.75" customHeight="1" x14ac:dyDescent="0.25">
      <c r="A40" s="100"/>
      <c r="B40" s="26"/>
      <c r="C40" s="26"/>
      <c r="D40" s="26"/>
      <c r="E40" s="26"/>
      <c r="F40" s="26"/>
      <c r="G40" s="25"/>
      <c r="H40" s="25"/>
      <c r="I40" s="25"/>
      <c r="J40" s="25"/>
      <c r="K40" s="25"/>
      <c r="L40" s="25"/>
      <c r="M40" s="25"/>
      <c r="N40" s="25"/>
      <c r="O40" s="25"/>
      <c r="P40" s="25"/>
      <c r="Q40" s="101"/>
    </row>
    <row r="41" spans="1:19" ht="18.75" customHeight="1" x14ac:dyDescent="0.25">
      <c r="A41" s="100"/>
      <c r="B41" s="389" t="s">
        <v>1610</v>
      </c>
      <c r="C41" s="390"/>
      <c r="D41" s="390"/>
      <c r="E41" s="390"/>
      <c r="F41" s="390"/>
      <c r="G41" s="390"/>
      <c r="H41" s="390"/>
      <c r="I41" s="390"/>
      <c r="J41" s="390"/>
      <c r="K41" s="390"/>
      <c r="L41" s="390"/>
      <c r="M41" s="390"/>
      <c r="N41" s="390"/>
      <c r="O41" s="390"/>
      <c r="P41" s="391"/>
      <c r="Q41" s="126"/>
    </row>
    <row r="42" spans="1:19" ht="9.75" customHeight="1" x14ac:dyDescent="0.25">
      <c r="A42" s="100"/>
      <c r="B42" s="392" t="s">
        <v>387</v>
      </c>
      <c r="C42" s="393"/>
      <c r="D42" s="393"/>
      <c r="E42" s="393"/>
      <c r="F42" s="393"/>
      <c r="G42" s="393"/>
      <c r="H42" s="393"/>
      <c r="I42" s="393"/>
      <c r="J42" s="393"/>
      <c r="K42" s="393"/>
      <c r="L42" s="393"/>
      <c r="M42" s="393"/>
      <c r="N42" s="393"/>
      <c r="O42" s="393"/>
      <c r="P42" s="394"/>
      <c r="Q42" s="126"/>
    </row>
    <row r="43" spans="1:19" ht="4.5" customHeight="1" x14ac:dyDescent="0.25">
      <c r="A43" s="100"/>
      <c r="B43" s="395"/>
      <c r="C43" s="395"/>
      <c r="D43" s="395"/>
      <c r="E43" s="395"/>
      <c r="F43" s="395"/>
      <c r="G43" s="395"/>
      <c r="H43" s="395"/>
      <c r="I43" s="395"/>
      <c r="J43" s="395"/>
      <c r="K43" s="395"/>
      <c r="L43" s="395"/>
      <c r="M43" s="395"/>
      <c r="N43" s="395"/>
      <c r="O43" s="395"/>
      <c r="P43" s="395"/>
      <c r="Q43" s="126"/>
    </row>
    <row r="44" spans="1:19" ht="15.75" customHeight="1" x14ac:dyDescent="0.25">
      <c r="A44" s="100"/>
      <c r="B44" s="714" t="s">
        <v>474</v>
      </c>
      <c r="C44" s="715"/>
      <c r="D44" s="400" t="s">
        <v>52</v>
      </c>
      <c r="E44" s="401"/>
      <c r="F44" s="17" t="s">
        <v>53</v>
      </c>
      <c r="G44" s="604" t="s">
        <v>1598</v>
      </c>
      <c r="H44" s="605"/>
      <c r="I44" s="29"/>
      <c r="J44" s="74" t="s">
        <v>51</v>
      </c>
      <c r="K44" s="604" t="s">
        <v>1598</v>
      </c>
      <c r="L44" s="653"/>
      <c r="M44" s="405" t="s">
        <v>21</v>
      </c>
      <c r="N44" s="406"/>
      <c r="O44" s="407" t="str">
        <f>IF(OR(G44="",K44="",G44="dd/mm/aaaa", K44="dd/mm/aaaa"),"REGISTRE FECHAS",IF((K44-G44)+1&gt;60,"SUPERA LOS DIAS PERMITIDOS",(K44-G44)+1))</f>
        <v>REGISTRE FECHAS</v>
      </c>
      <c r="P44" s="408"/>
      <c r="Q44" s="126"/>
    </row>
    <row r="45" spans="1:19" ht="15" x14ac:dyDescent="0.25">
      <c r="A45" s="100"/>
      <c r="B45" s="716"/>
      <c r="C45" s="717"/>
      <c r="D45" s="409" t="s">
        <v>22</v>
      </c>
      <c r="E45" s="410"/>
      <c r="F45" s="410"/>
      <c r="G45" s="424" t="str">
        <f xml:space="preserve"> IF(OR(G44="",K44="", G44="dd/mm/aaaa", K44="dd/mm/aaaa"),"REGISTRE FECHAS", O44-1)</f>
        <v>REGISTRE FECHAS</v>
      </c>
      <c r="H45" s="424"/>
      <c r="I45" s="30"/>
      <c r="J45" s="425" t="s">
        <v>23</v>
      </c>
      <c r="K45" s="425"/>
      <c r="L45" s="426" t="str">
        <f>IF(OR(G44="",K44="", G44="dd/mm/aaaa", K44="dd/mm/aaaa"),"REGISTRE FECHAS", O44-G45)</f>
        <v>REGISTRE FECHAS</v>
      </c>
      <c r="M45" s="426"/>
      <c r="N45" s="70"/>
      <c r="O45" s="70"/>
      <c r="P45" s="75"/>
      <c r="Q45" s="126"/>
    </row>
    <row r="46" spans="1:19" ht="3.75" customHeight="1" x14ac:dyDescent="0.25">
      <c r="A46" s="100"/>
      <c r="B46" s="88"/>
      <c r="C46" s="81"/>
      <c r="D46" s="82"/>
      <c r="E46" s="82"/>
      <c r="F46" s="82"/>
      <c r="G46" s="83"/>
      <c r="H46" s="83"/>
      <c r="I46" s="84"/>
      <c r="J46" s="85"/>
      <c r="K46" s="85"/>
      <c r="L46" s="86"/>
      <c r="M46" s="86"/>
      <c r="N46" s="87"/>
      <c r="O46" s="87"/>
      <c r="P46" s="78"/>
      <c r="Q46" s="126"/>
    </row>
    <row r="47" spans="1:19" ht="15" x14ac:dyDescent="0.25">
      <c r="A47" s="100"/>
      <c r="B47" s="427" t="s">
        <v>353</v>
      </c>
      <c r="C47" s="428"/>
      <c r="D47" s="428"/>
      <c r="E47" s="247"/>
      <c r="F47" s="429" t="s">
        <v>54</v>
      </c>
      <c r="G47" s="429"/>
      <c r="H47" s="429"/>
      <c r="I47" s="429"/>
      <c r="J47" s="429"/>
      <c r="K47" s="247"/>
      <c r="L47" s="430" t="s">
        <v>27</v>
      </c>
      <c r="M47" s="429"/>
      <c r="N47" s="429"/>
      <c r="O47" s="429"/>
      <c r="P47" s="246"/>
      <c r="Q47" s="126"/>
      <c r="S47" s="38"/>
    </row>
    <row r="48" spans="1:19" ht="4.5" customHeight="1" x14ac:dyDescent="0.25">
      <c r="A48" s="100"/>
      <c r="B48" s="395"/>
      <c r="C48" s="395"/>
      <c r="D48" s="395"/>
      <c r="E48" s="395"/>
      <c r="F48" s="395"/>
      <c r="G48" s="395"/>
      <c r="H48" s="395"/>
      <c r="I48" s="395"/>
      <c r="J48" s="395"/>
      <c r="K48" s="395"/>
      <c r="L48" s="395"/>
      <c r="M48" s="395"/>
      <c r="N48" s="395"/>
      <c r="O48" s="395"/>
      <c r="P48" s="395"/>
      <c r="Q48" s="126"/>
    </row>
    <row r="49" spans="1:20" ht="28.5" customHeight="1" x14ac:dyDescent="0.25">
      <c r="A49" s="100"/>
      <c r="B49" s="414" t="s">
        <v>479</v>
      </c>
      <c r="C49" s="415"/>
      <c r="D49" s="415"/>
      <c r="E49" s="712"/>
      <c r="F49" s="712"/>
      <c r="G49" s="712"/>
      <c r="H49" s="713"/>
      <c r="I49" s="12"/>
      <c r="J49" s="448" t="s">
        <v>1590</v>
      </c>
      <c r="K49" s="449"/>
      <c r="L49" s="449"/>
      <c r="M49" s="449"/>
      <c r="N49" s="695" t="e">
        <f>IF(AND($P$47="SI",OR($C$26="Docente_PS",$C$26="Docente_Resolucion",$C$26="Invitado")),($G$45*$E$50+($L$45*$E$50*0.4))/2,IF(AND(OR($P$47="NO",$P$47=""),OR($C$26="Docente_PS",$C$26="Docente_Resolucion",$C$26="Invitado")),$G$45*$E$50+($L$45*$E$50*0.4),'Tablas con valores'!$O$7))</f>
        <v>#VALUE!</v>
      </c>
      <c r="O49" s="696"/>
      <c r="P49" s="697"/>
      <c r="Q49" s="126"/>
      <c r="R49" s="19"/>
      <c r="S49" s="146"/>
    </row>
    <row r="50" spans="1:20" ht="28.5" customHeight="1" x14ac:dyDescent="0.25">
      <c r="A50" s="100"/>
      <c r="B50" s="420" t="s">
        <v>1587</v>
      </c>
      <c r="C50" s="421"/>
      <c r="D50" s="421"/>
      <c r="E50" s="724">
        <f>'Tablas con valores'!$O$5</f>
        <v>0</v>
      </c>
      <c r="F50" s="724"/>
      <c r="G50" s="724"/>
      <c r="H50" s="725"/>
      <c r="I50" s="12"/>
      <c r="J50" s="536" t="s">
        <v>1589</v>
      </c>
      <c r="K50" s="537"/>
      <c r="L50" s="537"/>
      <c r="M50" s="537"/>
      <c r="N50" s="728" t="e">
        <f>IF(OR($C$26="Docente_PS",$C$26="Docente_Resolucion",$C$26="Invitado"),'Tablas con valores'!$U$3, 'Tablas con valores'!$U$6)</f>
        <v>#VALUE!</v>
      </c>
      <c r="O50" s="728"/>
      <c r="P50" s="729"/>
      <c r="Q50" s="126"/>
      <c r="S50" s="146"/>
    </row>
    <row r="51" spans="1:20" ht="4.5" customHeight="1" thickBot="1" x14ac:dyDescent="0.3">
      <c r="A51" s="100"/>
      <c r="B51" s="12"/>
      <c r="C51" s="12"/>
      <c r="D51" s="12"/>
      <c r="E51" s="12"/>
      <c r="F51" s="12"/>
      <c r="G51" s="12"/>
      <c r="H51" s="12"/>
      <c r="I51" s="12"/>
      <c r="J51" s="12"/>
      <c r="K51" s="12"/>
      <c r="L51" s="12"/>
      <c r="M51" s="12"/>
      <c r="N51" s="12"/>
      <c r="O51" s="12"/>
      <c r="P51" s="12"/>
      <c r="Q51" s="101"/>
    </row>
    <row r="52" spans="1:20" ht="25.5" customHeight="1" thickBot="1" x14ac:dyDescent="0.3">
      <c r="A52" s="100"/>
      <c r="B52" s="733" t="s">
        <v>1586</v>
      </c>
      <c r="C52" s="734"/>
      <c r="D52" s="734"/>
      <c r="E52" s="734"/>
      <c r="F52" s="734"/>
      <c r="G52" s="735"/>
      <c r="H52" s="249"/>
      <c r="I52" s="197"/>
      <c r="J52" s="726" t="s">
        <v>1588</v>
      </c>
      <c r="K52" s="727"/>
      <c r="L52" s="727"/>
      <c r="M52" s="727"/>
      <c r="N52" s="730"/>
      <c r="O52" s="731"/>
      <c r="P52" s="732"/>
      <c r="Q52" s="101"/>
      <c r="R52" s="19"/>
    </row>
    <row r="53" spans="1:20" ht="4.5" customHeight="1" thickBot="1" x14ac:dyDescent="0.3">
      <c r="A53" s="100"/>
      <c r="B53" s="464"/>
      <c r="C53" s="464"/>
      <c r="D53" s="464"/>
      <c r="E53" s="464"/>
      <c r="F53" s="464"/>
      <c r="G53" s="464"/>
      <c r="H53" s="464"/>
      <c r="I53" s="464"/>
      <c r="J53" s="464"/>
      <c r="K53" s="464"/>
      <c r="L53" s="464"/>
      <c r="M53" s="464"/>
      <c r="N53" s="464"/>
      <c r="O53" s="464"/>
      <c r="P53" s="464"/>
      <c r="Q53" s="101"/>
    </row>
    <row r="54" spans="1:20" ht="18.75" customHeight="1" x14ac:dyDescent="0.25">
      <c r="A54" s="100"/>
      <c r="B54" s="465" t="s">
        <v>457</v>
      </c>
      <c r="C54" s="466"/>
      <c r="D54" s="466"/>
      <c r="E54" s="466"/>
      <c r="F54" s="466"/>
      <c r="G54" s="467"/>
      <c r="H54" s="751" t="s">
        <v>415</v>
      </c>
      <c r="I54" s="751"/>
      <c r="J54" s="751"/>
      <c r="K54" s="751" t="s">
        <v>398</v>
      </c>
      <c r="L54" s="751"/>
      <c r="M54" s="751"/>
      <c r="N54" s="751" t="s">
        <v>448</v>
      </c>
      <c r="O54" s="751"/>
      <c r="P54" s="752"/>
      <c r="Q54" s="101"/>
    </row>
    <row r="55" spans="1:20" ht="18.75" customHeight="1" x14ac:dyDescent="0.25">
      <c r="A55" s="100"/>
      <c r="B55" s="748"/>
      <c r="C55" s="749"/>
      <c r="D55" s="749"/>
      <c r="E55" s="749"/>
      <c r="F55" s="749"/>
      <c r="G55" s="750"/>
      <c r="H55" s="474"/>
      <c r="I55" s="474"/>
      <c r="J55" s="474"/>
      <c r="K55" s="475" t="str">
        <f>IF(H55="Aeropuertos (Art. 4 Lit.a)",'Tablas con valores'!$H$55,IF(H55="Zonas rurales (Art. 4 Lit. b)",$C$1048511,$C$1048512))</f>
        <v>NO CALCULADO</v>
      </c>
      <c r="L55" s="475"/>
      <c r="M55" s="475"/>
      <c r="N55" s="476"/>
      <c r="O55" s="476"/>
      <c r="P55" s="711"/>
      <c r="Q55" s="101"/>
      <c r="S55" s="310"/>
    </row>
    <row r="56" spans="1:20" ht="18.75" customHeight="1" x14ac:dyDescent="0.25">
      <c r="A56" s="100"/>
      <c r="B56" s="748"/>
      <c r="C56" s="749"/>
      <c r="D56" s="749"/>
      <c r="E56" s="749"/>
      <c r="F56" s="749"/>
      <c r="G56" s="750"/>
      <c r="H56" s="474"/>
      <c r="I56" s="474"/>
      <c r="J56" s="474"/>
      <c r="K56" s="475" t="str">
        <f>IF(H56="Aeropuertos (Art. 4 Lit.a)",'Tablas con valores'!$H$55,IF(H56="Zonas rurales (Art. 4 Lit. b)",$C$1048511,$C$1048512))</f>
        <v>NO CALCULADO</v>
      </c>
      <c r="L56" s="475"/>
      <c r="M56" s="475"/>
      <c r="N56" s="476"/>
      <c r="O56" s="476"/>
      <c r="P56" s="711"/>
      <c r="Q56" s="101"/>
      <c r="S56" s="19"/>
    </row>
    <row r="57" spans="1:20" ht="18.75" customHeight="1" x14ac:dyDescent="0.25">
      <c r="A57" s="100"/>
      <c r="B57" s="748"/>
      <c r="C57" s="749"/>
      <c r="D57" s="749"/>
      <c r="E57" s="749"/>
      <c r="F57" s="749"/>
      <c r="G57" s="750"/>
      <c r="H57" s="492" t="s">
        <v>528</v>
      </c>
      <c r="I57" s="492"/>
      <c r="J57" s="492"/>
      <c r="K57" s="492"/>
      <c r="L57" s="492"/>
      <c r="M57" s="492"/>
      <c r="N57" s="693">
        <f>IF($G$54="NO", "NO OTORGADO", SUM(N55:P56))</f>
        <v>0</v>
      </c>
      <c r="O57" s="693"/>
      <c r="P57" s="694"/>
      <c r="Q57" s="101"/>
    </row>
    <row r="58" spans="1:20" ht="27" customHeight="1" thickBot="1" x14ac:dyDescent="0.3">
      <c r="A58" s="100"/>
      <c r="B58" s="768" t="s">
        <v>1614</v>
      </c>
      <c r="C58" s="769"/>
      <c r="D58" s="769"/>
      <c r="E58" s="766"/>
      <c r="F58" s="766"/>
      <c r="G58" s="766"/>
      <c r="H58" s="766"/>
      <c r="I58" s="766"/>
      <c r="J58" s="766"/>
      <c r="K58" s="766"/>
      <c r="L58" s="766"/>
      <c r="M58" s="766"/>
      <c r="N58" s="766"/>
      <c r="O58" s="766"/>
      <c r="P58" s="767"/>
      <c r="Q58" s="101"/>
    </row>
    <row r="59" spans="1:20" s="9" customFormat="1" ht="3" customHeight="1" thickBot="1" x14ac:dyDescent="0.3">
      <c r="A59" s="105"/>
      <c r="B59" s="199"/>
      <c r="C59" s="199"/>
      <c r="D59" s="199"/>
      <c r="E59" s="199"/>
      <c r="F59" s="199"/>
      <c r="G59" s="200"/>
      <c r="H59" s="67"/>
      <c r="I59" s="67"/>
      <c r="J59" s="67"/>
      <c r="K59" s="67"/>
      <c r="L59" s="67"/>
      <c r="M59" s="67"/>
      <c r="N59" s="201"/>
      <c r="O59" s="201"/>
      <c r="P59" s="201"/>
      <c r="Q59" s="126"/>
      <c r="T59" s="202"/>
    </row>
    <row r="60" spans="1:20" s="204" customFormat="1" ht="34.5" customHeight="1" x14ac:dyDescent="0.25">
      <c r="A60" s="203"/>
      <c r="B60" s="754" t="s">
        <v>531</v>
      </c>
      <c r="C60" s="755"/>
      <c r="D60" s="755"/>
      <c r="E60" s="755"/>
      <c r="F60" s="755"/>
      <c r="G60" s="284"/>
      <c r="H60" s="774" t="s">
        <v>33</v>
      </c>
      <c r="I60" s="774"/>
      <c r="J60" s="774"/>
      <c r="K60" s="738" t="s">
        <v>398</v>
      </c>
      <c r="L60" s="738"/>
      <c r="M60" s="738"/>
      <c r="N60" s="746" t="s">
        <v>30</v>
      </c>
      <c r="O60" s="746"/>
      <c r="P60" s="747"/>
      <c r="Q60" s="101"/>
      <c r="T60" s="205"/>
    </row>
    <row r="61" spans="1:20" ht="15" customHeight="1" x14ac:dyDescent="0.25">
      <c r="A61" s="100"/>
      <c r="B61" s="770" t="s">
        <v>1595</v>
      </c>
      <c r="C61" s="771"/>
      <c r="D61" s="771"/>
      <c r="E61" s="771"/>
      <c r="F61" s="756"/>
      <c r="G61" s="757"/>
      <c r="H61" s="496"/>
      <c r="I61" s="496"/>
      <c r="J61" s="496"/>
      <c r="K61" s="693" t="str">
        <f>IF(H61="TERRESTRE",'Tablas con valores'!$H$40,"REGISTRE VALOR =&gt;")</f>
        <v>REGISTRE VALOR =&gt;</v>
      </c>
      <c r="L61" s="693"/>
      <c r="M61" s="693"/>
      <c r="N61" s="476"/>
      <c r="O61" s="476"/>
      <c r="P61" s="711"/>
      <c r="Q61" s="101"/>
      <c r="R61" s="19"/>
      <c r="S61" s="19"/>
    </row>
    <row r="62" spans="1:20" ht="15" customHeight="1" thickBot="1" x14ac:dyDescent="0.3">
      <c r="A62" s="100"/>
      <c r="B62" s="772"/>
      <c r="C62" s="773"/>
      <c r="D62" s="773"/>
      <c r="E62" s="773"/>
      <c r="F62" s="758"/>
      <c r="G62" s="759"/>
      <c r="H62" s="753"/>
      <c r="I62" s="753"/>
      <c r="J62" s="753"/>
      <c r="K62" s="739" t="str">
        <f>IF(H62="TERRESTRE",'Tablas con valores'!$H$40,"REGISTRE VALOR =&gt;")</f>
        <v>REGISTRE VALOR =&gt;</v>
      </c>
      <c r="L62" s="739"/>
      <c r="M62" s="739"/>
      <c r="N62" s="476"/>
      <c r="O62" s="476"/>
      <c r="P62" s="711"/>
      <c r="Q62" s="101"/>
      <c r="S62" s="19"/>
    </row>
    <row r="63" spans="1:20" ht="2.25" customHeight="1" x14ac:dyDescent="0.25">
      <c r="A63" s="100"/>
      <c r="B63" s="206"/>
      <c r="C63" s="210"/>
      <c r="D63" s="210"/>
      <c r="E63" s="210"/>
      <c r="F63" s="210"/>
      <c r="G63" s="210"/>
      <c r="H63" s="210"/>
      <c r="I63" s="210"/>
      <c r="J63" s="210"/>
      <c r="K63" s="210"/>
      <c r="L63" s="210"/>
      <c r="M63" s="210"/>
      <c r="N63" s="210"/>
      <c r="O63" s="210"/>
      <c r="P63" s="207"/>
      <c r="Q63" s="101"/>
    </row>
    <row r="64" spans="1:20" ht="18" customHeight="1" x14ac:dyDescent="0.25">
      <c r="A64" s="100"/>
      <c r="B64" s="762" t="s">
        <v>388</v>
      </c>
      <c r="C64" s="763"/>
      <c r="D64" s="506" t="s">
        <v>351</v>
      </c>
      <c r="E64" s="506"/>
      <c r="F64" s="736" t="s">
        <v>352</v>
      </c>
      <c r="G64" s="736"/>
      <c r="H64" s="736"/>
      <c r="I64" s="736"/>
      <c r="J64" s="736"/>
      <c r="K64" s="510" t="s">
        <v>105</v>
      </c>
      <c r="L64" s="512" t="s">
        <v>1598</v>
      </c>
      <c r="M64" s="508"/>
      <c r="N64" s="513" t="s">
        <v>106</v>
      </c>
      <c r="O64" s="512" t="s">
        <v>1598</v>
      </c>
      <c r="P64" s="515"/>
      <c r="Q64" s="101"/>
      <c r="S64" s="309"/>
    </row>
    <row r="65" spans="1:19" ht="18" customHeight="1" thickBot="1" x14ac:dyDescent="0.3">
      <c r="A65" s="100"/>
      <c r="B65" s="764"/>
      <c r="C65" s="765"/>
      <c r="D65" s="507"/>
      <c r="E65" s="507"/>
      <c r="F65" s="737"/>
      <c r="G65" s="737"/>
      <c r="H65" s="737"/>
      <c r="I65" s="737"/>
      <c r="J65" s="737"/>
      <c r="K65" s="511"/>
      <c r="L65" s="516" t="s">
        <v>349</v>
      </c>
      <c r="M65" s="509"/>
      <c r="N65" s="514"/>
      <c r="O65" s="517" t="s">
        <v>349</v>
      </c>
      <c r="P65" s="518"/>
      <c r="Q65" s="101"/>
    </row>
    <row r="66" spans="1:19" ht="4.5" customHeight="1" thickBot="1" x14ac:dyDescent="0.3">
      <c r="A66" s="100"/>
      <c r="B66" s="524"/>
      <c r="C66" s="524"/>
      <c r="D66" s="524"/>
      <c r="E66" s="524"/>
      <c r="F66" s="524"/>
      <c r="G66" s="524"/>
      <c r="H66" s="524"/>
      <c r="I66" s="524"/>
      <c r="J66" s="524"/>
      <c r="K66" s="524"/>
      <c r="L66" s="524"/>
      <c r="M66" s="524"/>
      <c r="N66" s="524"/>
      <c r="O66" s="524"/>
      <c r="P66" s="524"/>
      <c r="Q66" s="101"/>
    </row>
    <row r="67" spans="1:19" ht="19.5" customHeight="1" x14ac:dyDescent="0.25">
      <c r="A67" s="100"/>
      <c r="B67" s="525" t="s">
        <v>459</v>
      </c>
      <c r="C67" s="432"/>
      <c r="D67" s="432"/>
      <c r="E67" s="432"/>
      <c r="F67" s="432"/>
      <c r="G67" s="432"/>
      <c r="H67" s="432"/>
      <c r="I67" s="432"/>
      <c r="J67" s="432"/>
      <c r="K67" s="250"/>
      <c r="L67" s="682" t="s">
        <v>30</v>
      </c>
      <c r="M67" s="683"/>
      <c r="N67" s="659"/>
      <c r="O67" s="660"/>
      <c r="P67" s="661"/>
      <c r="Q67" s="101"/>
    </row>
    <row r="68" spans="1:19" ht="17.25" customHeight="1" x14ac:dyDescent="0.25">
      <c r="A68" s="102"/>
      <c r="B68" s="541" t="s">
        <v>460</v>
      </c>
      <c r="C68" s="542"/>
      <c r="D68" s="542"/>
      <c r="E68" s="545" t="s">
        <v>389</v>
      </c>
      <c r="F68" s="545"/>
      <c r="G68" s="675"/>
      <c r="H68" s="675"/>
      <c r="I68" s="675"/>
      <c r="J68" s="675"/>
      <c r="K68" s="209" t="s">
        <v>396</v>
      </c>
      <c r="L68" s="546"/>
      <c r="M68" s="546"/>
      <c r="N68" s="106" t="s">
        <v>350</v>
      </c>
      <c r="O68" s="547"/>
      <c r="P68" s="548"/>
      <c r="Q68" s="103"/>
    </row>
    <row r="69" spans="1:19" ht="23.25" customHeight="1" x14ac:dyDescent="0.25">
      <c r="A69" s="102"/>
      <c r="B69" s="541"/>
      <c r="C69" s="542"/>
      <c r="D69" s="542"/>
      <c r="E69" s="545"/>
      <c r="F69" s="545"/>
      <c r="G69" s="675"/>
      <c r="H69" s="675"/>
      <c r="I69" s="675"/>
      <c r="J69" s="675"/>
      <c r="K69" s="209" t="s">
        <v>397</v>
      </c>
      <c r="L69" s="549"/>
      <c r="M69" s="549"/>
      <c r="N69" s="107" t="s">
        <v>393</v>
      </c>
      <c r="O69" s="550"/>
      <c r="P69" s="551"/>
      <c r="Q69" s="103"/>
    </row>
    <row r="70" spans="1:19" ht="34.5" customHeight="1" thickBot="1" x14ac:dyDescent="0.3">
      <c r="A70" s="102"/>
      <c r="B70" s="543"/>
      <c r="C70" s="544"/>
      <c r="D70" s="544"/>
      <c r="E70" s="552" t="s">
        <v>390</v>
      </c>
      <c r="F70" s="552"/>
      <c r="G70" s="552"/>
      <c r="H70" s="552"/>
      <c r="I70" s="552"/>
      <c r="J70" s="552"/>
      <c r="K70" s="293" t="s">
        <v>391</v>
      </c>
      <c r="L70" s="553"/>
      <c r="M70" s="553"/>
      <c r="N70" s="108" t="s">
        <v>392</v>
      </c>
      <c r="O70" s="553"/>
      <c r="P70" s="554"/>
      <c r="Q70" s="103"/>
    </row>
    <row r="71" spans="1:19" ht="4.5" customHeight="1" thickBot="1" x14ac:dyDescent="0.3">
      <c r="A71" s="100"/>
      <c r="B71" s="524"/>
      <c r="C71" s="524"/>
      <c r="D71" s="524"/>
      <c r="E71" s="524"/>
      <c r="F71" s="524"/>
      <c r="G71" s="524"/>
      <c r="H71" s="524"/>
      <c r="I71" s="524"/>
      <c r="J71" s="524"/>
      <c r="K71" s="524"/>
      <c r="L71" s="524"/>
      <c r="M71" s="524"/>
      <c r="N71" s="524"/>
      <c r="O71" s="524"/>
      <c r="P71" s="524"/>
      <c r="Q71" s="101"/>
    </row>
    <row r="72" spans="1:19" ht="18.75" customHeight="1" x14ac:dyDescent="0.25">
      <c r="A72" s="100"/>
      <c r="B72" s="622" t="s">
        <v>477</v>
      </c>
      <c r="C72" s="623"/>
      <c r="D72" s="624"/>
      <c r="E72" s="624"/>
      <c r="F72" s="624"/>
      <c r="G72" s="624"/>
      <c r="H72" s="624"/>
      <c r="I72" s="133"/>
      <c r="J72" s="721" t="s">
        <v>493</v>
      </c>
      <c r="K72" s="721"/>
      <c r="L72" s="722"/>
      <c r="M72" s="722"/>
      <c r="N72" s="722"/>
      <c r="O72" s="722"/>
      <c r="P72" s="723"/>
      <c r="Q72" s="126"/>
      <c r="R72" s="628"/>
      <c r="S72" s="628"/>
    </row>
    <row r="73" spans="1:19" ht="25.5" customHeight="1" x14ac:dyDescent="0.25">
      <c r="A73" s="100"/>
      <c r="B73" s="719" t="s">
        <v>1648</v>
      </c>
      <c r="C73" s="720"/>
      <c r="D73" s="718"/>
      <c r="E73" s="718"/>
      <c r="F73" s="718"/>
      <c r="G73" s="718"/>
      <c r="H73" s="718"/>
      <c r="I73" s="234"/>
      <c r="J73" s="628" t="s">
        <v>494</v>
      </c>
      <c r="K73" s="628"/>
      <c r="L73" s="760"/>
      <c r="M73" s="760"/>
      <c r="N73" s="760"/>
      <c r="O73" s="760"/>
      <c r="P73" s="761"/>
      <c r="Q73" s="126"/>
    </row>
    <row r="74" spans="1:19" ht="12.75" customHeight="1" thickBot="1" x14ac:dyDescent="0.3">
      <c r="A74" s="100"/>
      <c r="B74" s="671" t="s">
        <v>1601</v>
      </c>
      <c r="C74" s="672"/>
      <c r="D74" s="672"/>
      <c r="E74" s="672"/>
      <c r="F74" s="672"/>
      <c r="G74" s="672"/>
      <c r="H74" s="672"/>
      <c r="I74" s="672"/>
      <c r="J74" s="672"/>
      <c r="K74" s="672"/>
      <c r="L74" s="672"/>
      <c r="M74" s="672"/>
      <c r="N74" s="672"/>
      <c r="O74" s="672"/>
      <c r="P74" s="673"/>
      <c r="Q74" s="126"/>
    </row>
    <row r="75" spans="1:19" ht="3" customHeight="1" thickBot="1" x14ac:dyDescent="0.3">
      <c r="A75" s="100"/>
      <c r="B75" s="232"/>
      <c r="C75" s="232"/>
      <c r="D75" s="233"/>
      <c r="E75" s="233"/>
      <c r="F75" s="233"/>
      <c r="G75" s="233"/>
      <c r="H75" s="233"/>
      <c r="I75" s="234"/>
      <c r="J75" s="236"/>
      <c r="K75" s="223"/>
      <c r="L75" s="235"/>
      <c r="M75" s="235"/>
      <c r="N75" s="235"/>
      <c r="O75" s="235"/>
      <c r="P75" s="235"/>
      <c r="Q75" s="126"/>
    </row>
    <row r="76" spans="1:19" ht="25.5" customHeight="1" x14ac:dyDescent="0.25">
      <c r="A76" s="100"/>
      <c r="B76" s="307" t="s">
        <v>1637</v>
      </c>
      <c r="C76" s="678" t="s">
        <v>1598</v>
      </c>
      <c r="D76" s="678"/>
      <c r="E76" s="679" t="s">
        <v>1638</v>
      </c>
      <c r="F76" s="679"/>
      <c r="G76" s="680">
        <f>$D$24</f>
        <v>0</v>
      </c>
      <c r="H76" s="680"/>
      <c r="I76" s="680"/>
      <c r="J76" s="680"/>
      <c r="K76" s="681" t="s">
        <v>1578</v>
      </c>
      <c r="L76" s="681"/>
      <c r="M76" s="305"/>
      <c r="N76" s="305"/>
      <c r="O76" s="305"/>
      <c r="P76" s="306"/>
      <c r="Q76" s="126"/>
    </row>
    <row r="77" spans="1:19" ht="15.75" thickBot="1" x14ac:dyDescent="0.3">
      <c r="A77" s="100"/>
      <c r="B77" s="668" t="s">
        <v>1597</v>
      </c>
      <c r="C77" s="669"/>
      <c r="D77" s="669"/>
      <c r="E77" s="669"/>
      <c r="F77" s="669"/>
      <c r="G77" s="669"/>
      <c r="H77" s="669"/>
      <c r="I77" s="669"/>
      <c r="J77" s="669"/>
      <c r="K77" s="669"/>
      <c r="L77" s="669"/>
      <c r="M77" s="669"/>
      <c r="N77" s="669"/>
      <c r="O77" s="669"/>
      <c r="P77" s="670"/>
      <c r="Q77" s="126"/>
    </row>
    <row r="78" spans="1:19" ht="3.75" customHeight="1" thickBot="1" x14ac:dyDescent="0.3">
      <c r="A78" s="100"/>
      <c r="B78" s="174"/>
      <c r="C78" s="174"/>
      <c r="D78" s="174"/>
      <c r="E78" s="174"/>
      <c r="F78" s="174"/>
      <c r="G78" s="174"/>
      <c r="H78" s="174"/>
      <c r="I78" s="174"/>
      <c r="J78" s="174"/>
      <c r="K78" s="174"/>
      <c r="L78" s="174"/>
      <c r="M78" s="174"/>
      <c r="N78" s="174"/>
      <c r="O78" s="174"/>
      <c r="P78" s="174"/>
      <c r="Q78" s="126"/>
    </row>
    <row r="79" spans="1:19" ht="18.75" customHeight="1" x14ac:dyDescent="0.25">
      <c r="A79" s="100"/>
      <c r="B79" s="740" t="s">
        <v>476</v>
      </c>
      <c r="C79" s="741"/>
      <c r="D79" s="741"/>
      <c r="E79" s="741"/>
      <c r="F79" s="741"/>
      <c r="G79" s="741"/>
      <c r="H79" s="742"/>
      <c r="I79" s="15"/>
      <c r="J79" s="743" t="s">
        <v>475</v>
      </c>
      <c r="K79" s="744"/>
      <c r="L79" s="744"/>
      <c r="M79" s="744"/>
      <c r="N79" s="744"/>
      <c r="O79" s="744"/>
      <c r="P79" s="745"/>
      <c r="Q79" s="126"/>
    </row>
    <row r="80" spans="1:19" ht="27.75" customHeight="1" x14ac:dyDescent="0.25">
      <c r="A80" s="100"/>
      <c r="B80" s="686"/>
      <c r="C80" s="687"/>
      <c r="D80" s="687"/>
      <c r="E80" s="687"/>
      <c r="F80" s="687"/>
      <c r="G80" s="687"/>
      <c r="H80" s="688"/>
      <c r="I80" s="15"/>
      <c r="J80" s="689">
        <f>$B$9</f>
        <v>0</v>
      </c>
      <c r="K80" s="690"/>
      <c r="L80" s="690"/>
      <c r="M80" s="690"/>
      <c r="N80" s="690"/>
      <c r="O80" s="690"/>
      <c r="P80" s="691"/>
      <c r="Q80" s="126"/>
    </row>
    <row r="81" spans="1:17" ht="24" customHeight="1" x14ac:dyDescent="0.25">
      <c r="A81" s="100"/>
      <c r="B81" s="268" t="s">
        <v>13</v>
      </c>
      <c r="C81" s="705" t="s">
        <v>522</v>
      </c>
      <c r="D81" s="705"/>
      <c r="E81" s="705"/>
      <c r="F81" s="705"/>
      <c r="G81" s="705"/>
      <c r="H81" s="706"/>
      <c r="I81" s="15"/>
      <c r="J81" s="131" t="s">
        <v>100</v>
      </c>
      <c r="K81" s="684" t="str">
        <f>J13</f>
        <v>(registre nombre y apellidos)</v>
      </c>
      <c r="L81" s="684"/>
      <c r="M81" s="684"/>
      <c r="N81" s="684"/>
      <c r="O81" s="684"/>
      <c r="P81" s="685"/>
      <c r="Q81" s="126"/>
    </row>
    <row r="82" spans="1:17" ht="45.75" customHeight="1" thickBot="1" x14ac:dyDescent="0.3">
      <c r="A82" s="100"/>
      <c r="B82" s="269" t="s">
        <v>10</v>
      </c>
      <c r="C82" s="701"/>
      <c r="D82" s="701"/>
      <c r="E82" s="701"/>
      <c r="F82" s="701"/>
      <c r="G82" s="701"/>
      <c r="H82" s="702"/>
      <c r="I82" s="15"/>
      <c r="J82" s="132" t="s">
        <v>10</v>
      </c>
      <c r="K82" s="703"/>
      <c r="L82" s="703"/>
      <c r="M82" s="703"/>
      <c r="N82" s="703"/>
      <c r="O82" s="703"/>
      <c r="P82" s="704"/>
      <c r="Q82" s="126"/>
    </row>
    <row r="83" spans="1:17" ht="3.75" customHeight="1" thickBot="1" x14ac:dyDescent="0.3">
      <c r="A83" s="102"/>
      <c r="B83" s="12"/>
      <c r="C83" s="12"/>
      <c r="D83" s="12"/>
      <c r="E83" s="12"/>
      <c r="F83" s="12"/>
      <c r="G83" s="12"/>
      <c r="H83" s="12"/>
      <c r="I83" s="12"/>
      <c r="J83" s="12"/>
      <c r="K83" s="12"/>
      <c r="L83" s="12"/>
      <c r="M83" s="12"/>
      <c r="N83" s="12"/>
      <c r="O83" s="12"/>
      <c r="P83" s="12"/>
      <c r="Q83" s="103"/>
    </row>
    <row r="84" spans="1:17" ht="15.75" customHeight="1" x14ac:dyDescent="0.25">
      <c r="A84" s="102"/>
      <c r="B84" s="698" t="s">
        <v>532</v>
      </c>
      <c r="C84" s="699"/>
      <c r="D84" s="699"/>
      <c r="E84" s="699"/>
      <c r="F84" s="699"/>
      <c r="G84" s="699"/>
      <c r="H84" s="699"/>
      <c r="I84" s="699"/>
      <c r="J84" s="699"/>
      <c r="K84" s="699"/>
      <c r="L84" s="699"/>
      <c r="M84" s="699"/>
      <c r="N84" s="699"/>
      <c r="O84" s="699"/>
      <c r="P84" s="700"/>
      <c r="Q84" s="103"/>
    </row>
    <row r="85" spans="1:17" ht="26.25" customHeight="1" x14ac:dyDescent="0.25">
      <c r="A85" s="102"/>
      <c r="B85" s="358" t="s">
        <v>534</v>
      </c>
      <c r="C85" s="359"/>
      <c r="D85" s="359"/>
      <c r="E85" s="359"/>
      <c r="F85" s="359"/>
      <c r="G85" s="359"/>
      <c r="H85" s="359"/>
      <c r="I85" s="359"/>
      <c r="J85" s="359"/>
      <c r="K85" s="359"/>
      <c r="L85" s="359"/>
      <c r="M85" s="359"/>
      <c r="N85" s="359"/>
      <c r="O85" s="359"/>
      <c r="P85" s="360"/>
      <c r="Q85" s="103"/>
    </row>
    <row r="86" spans="1:17" ht="49.5" customHeight="1" thickBot="1" x14ac:dyDescent="0.3">
      <c r="A86" s="102"/>
      <c r="B86" s="361" t="s">
        <v>1596</v>
      </c>
      <c r="C86" s="362"/>
      <c r="D86" s="362"/>
      <c r="E86" s="362"/>
      <c r="F86" s="362"/>
      <c r="G86" s="362"/>
      <c r="H86" s="362"/>
      <c r="I86" s="362"/>
      <c r="J86" s="362"/>
      <c r="K86" s="362"/>
      <c r="L86" s="362"/>
      <c r="M86" s="362"/>
      <c r="N86" s="362"/>
      <c r="O86" s="362"/>
      <c r="P86" s="363"/>
      <c r="Q86" s="103"/>
    </row>
    <row r="87" spans="1:17" ht="4.5" customHeight="1" thickBot="1" x14ac:dyDescent="0.3">
      <c r="A87" s="128"/>
      <c r="B87" s="129"/>
      <c r="C87" s="129"/>
      <c r="D87" s="129"/>
      <c r="E87" s="129"/>
      <c r="F87" s="129"/>
      <c r="G87" s="129"/>
      <c r="H87" s="129"/>
      <c r="I87" s="129"/>
      <c r="J87" s="129"/>
      <c r="K87" s="129"/>
      <c r="L87" s="129"/>
      <c r="M87" s="129"/>
      <c r="N87" s="129"/>
      <c r="O87" s="129"/>
      <c r="P87" s="129"/>
      <c r="Q87" s="130"/>
    </row>
    <row r="1048334" spans="4:4" ht="10.5" customHeight="1" x14ac:dyDescent="0.25">
      <c r="D1048334" s="22"/>
    </row>
    <row r="1048335" spans="4:4" ht="10.5" customHeight="1" x14ac:dyDescent="0.25">
      <c r="D1048335" s="22"/>
    </row>
    <row r="1048349" spans="4:4" ht="10.5" customHeight="1" x14ac:dyDescent="0.25">
      <c r="D1048349" s="22"/>
    </row>
    <row r="1048350" spans="4:4" ht="10.5" customHeight="1" x14ac:dyDescent="0.25">
      <c r="D1048350" s="22"/>
    </row>
    <row r="1048353" spans="4:4" ht="10.5" customHeight="1" x14ac:dyDescent="0.25">
      <c r="D1048353" s="22"/>
    </row>
    <row r="1048414" spans="21:21" ht="10.5" customHeight="1" x14ac:dyDescent="0.25">
      <c r="U1048414" s="55"/>
    </row>
    <row r="1048415" spans="21:21" ht="10.5" customHeight="1" x14ac:dyDescent="0.25">
      <c r="U1048415" s="55"/>
    </row>
    <row r="1048416" spans="21:21" ht="10.5" customHeight="1" x14ac:dyDescent="0.25">
      <c r="U1048416" s="56"/>
    </row>
    <row r="1048417" spans="21:64" ht="10.5" customHeight="1" x14ac:dyDescent="0.25">
      <c r="U1048417" s="56"/>
    </row>
    <row r="1048418" spans="21:64" ht="10.5" customHeight="1" x14ac:dyDescent="0.25">
      <c r="U1048418" s="56"/>
    </row>
    <row r="1048419" spans="21:64" ht="10.5" customHeight="1" x14ac:dyDescent="0.25">
      <c r="U1048419" s="56"/>
    </row>
    <row r="1048420" spans="21:64" ht="10.5" customHeight="1" x14ac:dyDescent="0.25">
      <c r="U1048420" s="56"/>
    </row>
    <row r="1048421" spans="21:64" ht="10.5" customHeight="1" x14ac:dyDescent="0.25">
      <c r="U1048421" s="56"/>
    </row>
    <row r="1048422" spans="21:64" ht="10.5" customHeight="1" x14ac:dyDescent="0.25">
      <c r="U1048422" s="56"/>
    </row>
    <row r="1048423" spans="21:64" ht="10.5" customHeight="1" x14ac:dyDescent="0.25">
      <c r="U1048423" s="56"/>
    </row>
    <row r="1048424" spans="21:64" ht="10.5" customHeight="1" x14ac:dyDescent="0.25">
      <c r="U1048424" s="56"/>
    </row>
    <row r="1048425" spans="21:64" ht="10.5" customHeight="1" x14ac:dyDescent="0.25">
      <c r="U1048425" s="56"/>
    </row>
    <row r="1048426" spans="21:64" ht="10.5" customHeight="1" x14ac:dyDescent="0.25">
      <c r="U1048426" s="56"/>
    </row>
    <row r="1048427" spans="21:64" ht="10.5" customHeight="1" x14ac:dyDescent="0.25">
      <c r="U1048427" s="56"/>
    </row>
    <row r="1048428" spans="21:64" ht="10.5" customHeight="1" x14ac:dyDescent="0.25">
      <c r="U1048428" s="56"/>
    </row>
    <row r="1048429" spans="21:64" ht="10.5" customHeight="1" x14ac:dyDescent="0.25">
      <c r="U1048429" s="56"/>
      <c r="AF1048429" s="216" t="s">
        <v>256</v>
      </c>
      <c r="AG1048429" s="216" t="s">
        <v>257</v>
      </c>
      <c r="AH1048429" s="216" t="s">
        <v>258</v>
      </c>
      <c r="AI1048429" s="216" t="s">
        <v>259</v>
      </c>
      <c r="AJ1048429" s="216" t="s">
        <v>680</v>
      </c>
      <c r="AK1048429" s="216" t="s">
        <v>260</v>
      </c>
      <c r="AL1048429" s="216" t="s">
        <v>261</v>
      </c>
      <c r="AM1048429" s="216" t="s">
        <v>262</v>
      </c>
      <c r="AN1048429" s="216" t="s">
        <v>263</v>
      </c>
      <c r="AO1048429" s="216" t="s">
        <v>264</v>
      </c>
      <c r="AP1048429" s="216" t="s">
        <v>265</v>
      </c>
      <c r="AQ1048429" s="216" t="s">
        <v>266</v>
      </c>
      <c r="AR1048429" s="216" t="s">
        <v>267</v>
      </c>
      <c r="AS1048429" s="216" t="s">
        <v>268</v>
      </c>
      <c r="AT1048429" s="216" t="s">
        <v>269</v>
      </c>
      <c r="AU1048429" s="216" t="s">
        <v>270</v>
      </c>
      <c r="AV1048429" s="216" t="s">
        <v>271</v>
      </c>
      <c r="AW1048429" s="216" t="s">
        <v>272</v>
      </c>
      <c r="AX1048429" s="216" t="s">
        <v>273</v>
      </c>
      <c r="AY1048429" s="216" t="s">
        <v>274</v>
      </c>
      <c r="AZ1048429" s="216" t="s">
        <v>275</v>
      </c>
      <c r="BA1048429" s="216" t="s">
        <v>755</v>
      </c>
      <c r="BB1048429" s="216" t="s">
        <v>276</v>
      </c>
      <c r="BC1048429" s="216" t="s">
        <v>278</v>
      </c>
      <c r="BD1048429" s="216" t="s">
        <v>279</v>
      </c>
      <c r="BE1048429" s="216" t="s">
        <v>280</v>
      </c>
      <c r="BF1048429" s="216" t="s">
        <v>756</v>
      </c>
      <c r="BG1048429" s="216" t="s">
        <v>282</v>
      </c>
      <c r="BH1048429" s="216" t="s">
        <v>283</v>
      </c>
      <c r="BI1048429" s="216" t="s">
        <v>284</v>
      </c>
      <c r="BJ1048429" s="216" t="s">
        <v>285</v>
      </c>
      <c r="BK1048429" s="216" t="s">
        <v>286</v>
      </c>
      <c r="BL1048429" s="216" t="s">
        <v>287</v>
      </c>
    </row>
    <row r="1048430" spans="21:64" ht="10.5" customHeight="1" x14ac:dyDescent="0.25">
      <c r="U1048430" s="56"/>
      <c r="AF1048430" s="217" t="s">
        <v>548</v>
      </c>
      <c r="AG1048430" s="217" t="s">
        <v>678</v>
      </c>
      <c r="AH1048430" s="217" t="s">
        <v>258</v>
      </c>
      <c r="AI1048430" s="217" t="s">
        <v>681</v>
      </c>
      <c r="AJ1048430" s="217" t="s">
        <v>682</v>
      </c>
      <c r="AK1048430" s="217" t="s">
        <v>683</v>
      </c>
      <c r="AL1048430" s="217" t="s">
        <v>757</v>
      </c>
      <c r="AM1048430" s="217" t="s">
        <v>758</v>
      </c>
      <c r="AN1048430" s="217" t="s">
        <v>759</v>
      </c>
      <c r="AO1048430" s="217" t="s">
        <v>760</v>
      </c>
      <c r="AP1048430" s="217" t="s">
        <v>761</v>
      </c>
      <c r="AQ1048430" s="217" t="s">
        <v>762</v>
      </c>
      <c r="AR1048430" s="217" t="s">
        <v>763</v>
      </c>
      <c r="AS1048430" s="217" t="s">
        <v>764</v>
      </c>
      <c r="AT1048430" s="217" t="s">
        <v>765</v>
      </c>
      <c r="AU1048430" s="217" t="s">
        <v>766</v>
      </c>
      <c r="AV1048430" s="217" t="s">
        <v>767</v>
      </c>
      <c r="AW1048430" s="217" t="s">
        <v>768</v>
      </c>
      <c r="AX1048430" s="217" t="s">
        <v>769</v>
      </c>
      <c r="AY1048430" s="217" t="s">
        <v>770</v>
      </c>
      <c r="AZ1048430" s="217" t="s">
        <v>771</v>
      </c>
      <c r="BA1048430" s="217" t="s">
        <v>772</v>
      </c>
      <c r="BB1048430" s="217" t="s">
        <v>773</v>
      </c>
      <c r="BC1048430" s="217" t="s">
        <v>774</v>
      </c>
      <c r="BD1048430" s="217" t="s">
        <v>572</v>
      </c>
      <c r="BE1048430" s="217" t="s">
        <v>775</v>
      </c>
      <c r="BF1048430" s="217" t="s">
        <v>756</v>
      </c>
      <c r="BG1048430" s="217" t="s">
        <v>776</v>
      </c>
      <c r="BH1048430" s="217" t="s">
        <v>777</v>
      </c>
      <c r="BI1048430" s="217" t="s">
        <v>778</v>
      </c>
      <c r="BJ1048430" s="217" t="s">
        <v>779</v>
      </c>
      <c r="BK1048430" s="217" t="s">
        <v>780</v>
      </c>
      <c r="BL1048430" s="217" t="s">
        <v>781</v>
      </c>
    </row>
    <row r="1048431" spans="21:64" ht="10.5" customHeight="1" x14ac:dyDescent="0.25">
      <c r="U1048431" s="56"/>
      <c r="AF1048431" s="217" t="s">
        <v>549</v>
      </c>
      <c r="AG1048431" s="217" t="s">
        <v>679</v>
      </c>
      <c r="AH1048431" s="217" t="s">
        <v>684</v>
      </c>
      <c r="AI1048431" s="217" t="s">
        <v>685</v>
      </c>
      <c r="AJ1048431" s="54"/>
      <c r="AK1048431" s="217" t="s">
        <v>686</v>
      </c>
      <c r="AL1048431" s="217" t="s">
        <v>782</v>
      </c>
      <c r="AM1048431" s="217" t="s">
        <v>783</v>
      </c>
      <c r="AN1048431" s="217" t="s">
        <v>784</v>
      </c>
      <c r="AO1048431" s="217" t="s">
        <v>785</v>
      </c>
      <c r="AP1048431" s="217" t="s">
        <v>786</v>
      </c>
      <c r="AQ1048431" s="217" t="s">
        <v>787</v>
      </c>
      <c r="AR1048431" s="217" t="s">
        <v>788</v>
      </c>
      <c r="AS1048431" s="217" t="s">
        <v>789</v>
      </c>
      <c r="AT1048431" s="217" t="s">
        <v>790</v>
      </c>
      <c r="AU1048431" s="217" t="s">
        <v>791</v>
      </c>
      <c r="AV1048431" s="217" t="s">
        <v>703</v>
      </c>
      <c r="AW1048431" s="217" t="s">
        <v>792</v>
      </c>
      <c r="AX1048431" s="217" t="s">
        <v>784</v>
      </c>
      <c r="AY1048431" s="217" t="s">
        <v>793</v>
      </c>
      <c r="AZ1048431" s="217" t="s">
        <v>794</v>
      </c>
      <c r="BA1048431" s="217" t="s">
        <v>795</v>
      </c>
      <c r="BB1048431" s="217" t="s">
        <v>790</v>
      </c>
      <c r="BC1048431" s="217" t="s">
        <v>796</v>
      </c>
      <c r="BD1048431" s="217" t="s">
        <v>797</v>
      </c>
      <c r="BE1048431" s="217" t="s">
        <v>798</v>
      </c>
      <c r="BF1048431" s="217" t="s">
        <v>799</v>
      </c>
      <c r="BG1048431" s="217" t="s">
        <v>800</v>
      </c>
      <c r="BH1048431" s="217" t="s">
        <v>797</v>
      </c>
      <c r="BI1048431" s="217" t="s">
        <v>801</v>
      </c>
      <c r="BJ1048431" s="217" t="s">
        <v>802</v>
      </c>
      <c r="BK1048431" s="217" t="s">
        <v>803</v>
      </c>
      <c r="BL1048431" s="217" t="s">
        <v>804</v>
      </c>
    </row>
    <row r="1048432" spans="21:64" ht="10.5" customHeight="1" x14ac:dyDescent="0.25">
      <c r="U1048432" s="56"/>
      <c r="AF1048432" s="217" t="s">
        <v>550</v>
      </c>
      <c r="AG1048432" s="217" t="s">
        <v>559</v>
      </c>
      <c r="AH1048432" s="217" t="s">
        <v>687</v>
      </c>
      <c r="AI1048432" s="217" t="s">
        <v>688</v>
      </c>
      <c r="AJ1048432" s="54"/>
      <c r="AK1048432" s="217" t="s">
        <v>689</v>
      </c>
      <c r="AL1048432" s="217" t="s">
        <v>805</v>
      </c>
      <c r="AM1048432" s="217" t="s">
        <v>806</v>
      </c>
      <c r="AN1048432" s="217" t="s">
        <v>807</v>
      </c>
      <c r="AO1048432" s="217" t="s">
        <v>808</v>
      </c>
      <c r="AP1048432" s="217" t="s">
        <v>151</v>
      </c>
      <c r="AQ1048432" s="217" t="s">
        <v>809</v>
      </c>
      <c r="AR1048432" s="217" t="s">
        <v>810</v>
      </c>
      <c r="AS1048432" s="217" t="s">
        <v>797</v>
      </c>
      <c r="AT1048432" s="217" t="s">
        <v>811</v>
      </c>
      <c r="AU1048432" s="217" t="s">
        <v>812</v>
      </c>
      <c r="AV1048432" s="217" t="s">
        <v>813</v>
      </c>
      <c r="AW1048432" s="217" t="s">
        <v>814</v>
      </c>
      <c r="AX1048432" s="217" t="s">
        <v>815</v>
      </c>
      <c r="AY1048432" s="217" t="s">
        <v>816</v>
      </c>
      <c r="AZ1048432" s="217" t="s">
        <v>817</v>
      </c>
      <c r="BA1048432" s="217" t="s">
        <v>818</v>
      </c>
      <c r="BB1048432" s="217" t="s">
        <v>819</v>
      </c>
      <c r="BC1048432" s="217" t="s">
        <v>820</v>
      </c>
      <c r="BD1048432" s="217" t="s">
        <v>821</v>
      </c>
      <c r="BE1048432" s="217" t="s">
        <v>822</v>
      </c>
      <c r="BF1048432" s="54"/>
      <c r="BG1048432" s="217" t="s">
        <v>784</v>
      </c>
      <c r="BH1048432" s="217" t="s">
        <v>823</v>
      </c>
      <c r="BI1048432" s="217" t="s">
        <v>824</v>
      </c>
      <c r="BJ1048432" s="217" t="s">
        <v>825</v>
      </c>
      <c r="BK1048432" s="217" t="s">
        <v>826</v>
      </c>
      <c r="BL1048432" s="217" t="s">
        <v>827</v>
      </c>
    </row>
    <row r="1048433" spans="19:64" ht="10.5" customHeight="1" x14ac:dyDescent="0.25">
      <c r="U1048433" s="56"/>
      <c r="AF1048433" s="217" t="s">
        <v>551</v>
      </c>
      <c r="AG1048433" s="217" t="s">
        <v>560</v>
      </c>
      <c r="AH1048433" s="217" t="s">
        <v>690</v>
      </c>
      <c r="AI1048433" s="217" t="s">
        <v>691</v>
      </c>
      <c r="AJ1048433" s="54"/>
      <c r="AK1048433" s="217" t="s">
        <v>692</v>
      </c>
      <c r="AL1048433" s="217" t="s">
        <v>828</v>
      </c>
      <c r="AM1048433" s="217" t="s">
        <v>829</v>
      </c>
      <c r="AN1048433" s="217" t="s">
        <v>830</v>
      </c>
      <c r="AO1048433" s="217" t="s">
        <v>831</v>
      </c>
      <c r="AP1048433" s="217" t="s">
        <v>822</v>
      </c>
      <c r="AQ1048433" s="217" t="s">
        <v>832</v>
      </c>
      <c r="AR1048433" s="217" t="s">
        <v>833</v>
      </c>
      <c r="AS1048433" s="217" t="s">
        <v>834</v>
      </c>
      <c r="AT1048433" s="217" t="s">
        <v>835</v>
      </c>
      <c r="AU1048433" s="217" t="s">
        <v>836</v>
      </c>
      <c r="AV1048433" s="217" t="s">
        <v>837</v>
      </c>
      <c r="AW1048433" s="217" t="s">
        <v>838</v>
      </c>
      <c r="AX1048433" s="217" t="s">
        <v>839</v>
      </c>
      <c r="AY1048433" s="217" t="s">
        <v>840</v>
      </c>
      <c r="AZ1048433" s="217" t="s">
        <v>841</v>
      </c>
      <c r="BA1048433" s="217" t="s">
        <v>842</v>
      </c>
      <c r="BB1048433" s="217" t="s">
        <v>843</v>
      </c>
      <c r="BC1048433" s="217" t="s">
        <v>844</v>
      </c>
      <c r="BD1048433" s="217" t="s">
        <v>845</v>
      </c>
      <c r="BE1048433" s="217" t="s">
        <v>846</v>
      </c>
      <c r="BF1048433" s="54"/>
      <c r="BG1048433" s="217" t="s">
        <v>847</v>
      </c>
      <c r="BH1048433" s="217" t="s">
        <v>848</v>
      </c>
      <c r="BI1048433" s="217" t="s">
        <v>849</v>
      </c>
      <c r="BJ1048433" s="217" t="s">
        <v>850</v>
      </c>
      <c r="BK1048433" s="217" t="s">
        <v>851</v>
      </c>
      <c r="BL1048433" s="219" t="s">
        <v>852</v>
      </c>
    </row>
    <row r="1048434" spans="19:64" ht="10.5" customHeight="1" x14ac:dyDescent="0.25">
      <c r="U1048434" s="56"/>
      <c r="AF1048434" s="217" t="s">
        <v>552</v>
      </c>
      <c r="AG1048434" s="217" t="s">
        <v>561</v>
      </c>
      <c r="AH1048434" s="217" t="s">
        <v>693</v>
      </c>
      <c r="AI1048434" s="217" t="s">
        <v>694</v>
      </c>
      <c r="AJ1048434" s="54"/>
      <c r="AK1048434" s="217" t="s">
        <v>695</v>
      </c>
      <c r="AL1048434" s="217" t="s">
        <v>853</v>
      </c>
      <c r="AM1048434" s="217" t="s">
        <v>854</v>
      </c>
      <c r="AN1048434" s="217" t="s">
        <v>855</v>
      </c>
      <c r="AO1048434" s="217" t="s">
        <v>856</v>
      </c>
      <c r="AP1048434" s="217" t="s">
        <v>260</v>
      </c>
      <c r="AQ1048434" s="217" t="s">
        <v>857</v>
      </c>
      <c r="AR1048434" s="217" t="s">
        <v>858</v>
      </c>
      <c r="AS1048434" s="217" t="s">
        <v>859</v>
      </c>
      <c r="AT1048434" s="217" t="s">
        <v>860</v>
      </c>
      <c r="AU1048434" s="217" t="s">
        <v>713</v>
      </c>
      <c r="AV1048434" s="54"/>
      <c r="AW1048434" s="217" t="s">
        <v>861</v>
      </c>
      <c r="AX1048434" s="217" t="s">
        <v>862</v>
      </c>
      <c r="AY1048434" s="217" t="s">
        <v>863</v>
      </c>
      <c r="AZ1048434" s="217" t="s">
        <v>864</v>
      </c>
      <c r="BA1048434" s="217" t="s">
        <v>865</v>
      </c>
      <c r="BB1048434" s="217" t="s">
        <v>866</v>
      </c>
      <c r="BC1048434" s="217" t="s">
        <v>867</v>
      </c>
      <c r="BD1048434" s="217" t="s">
        <v>268</v>
      </c>
      <c r="BE1048434" s="217" t="s">
        <v>868</v>
      </c>
      <c r="BF1048434" s="54"/>
      <c r="BG1048434" s="217" t="s">
        <v>573</v>
      </c>
      <c r="BH1048434" s="217" t="s">
        <v>869</v>
      </c>
      <c r="BI1048434" s="217" t="s">
        <v>870</v>
      </c>
      <c r="BJ1048434" s="217" t="s">
        <v>151</v>
      </c>
      <c r="BK1048434" s="217" t="s">
        <v>871</v>
      </c>
      <c r="BL1048434" s="54"/>
    </row>
    <row r="1048435" spans="19:64" ht="10.5" customHeight="1" x14ac:dyDescent="0.25">
      <c r="U1048435" s="56"/>
      <c r="AF1048435" s="217" t="s">
        <v>553</v>
      </c>
      <c r="AG1048435" s="217" t="s">
        <v>562</v>
      </c>
      <c r="AH1048435" s="217" t="s">
        <v>696</v>
      </c>
      <c r="AI1048435" s="217" t="s">
        <v>697</v>
      </c>
      <c r="AJ1048435" s="54"/>
      <c r="AK1048435" s="217" t="s">
        <v>698</v>
      </c>
      <c r="AL1048435" s="217" t="s">
        <v>872</v>
      </c>
      <c r="AM1048435" s="217" t="s">
        <v>873</v>
      </c>
      <c r="AN1048435" s="217" t="s">
        <v>874</v>
      </c>
      <c r="AO1048435" s="217" t="s">
        <v>875</v>
      </c>
      <c r="AP1048435" s="217" t="s">
        <v>876</v>
      </c>
      <c r="AQ1048435" s="217" t="s">
        <v>877</v>
      </c>
      <c r="AR1048435" s="217" t="s">
        <v>878</v>
      </c>
      <c r="AS1048435" s="217" t="s">
        <v>879</v>
      </c>
      <c r="AT1048435" s="217" t="s">
        <v>880</v>
      </c>
      <c r="AU1048435" s="217" t="s">
        <v>881</v>
      </c>
      <c r="AV1048435" s="54"/>
      <c r="AW1048435" s="217" t="s">
        <v>882</v>
      </c>
      <c r="AX1048435" s="217" t="s">
        <v>883</v>
      </c>
      <c r="AY1048435" s="217" t="s">
        <v>884</v>
      </c>
      <c r="AZ1048435" s="217" t="s">
        <v>885</v>
      </c>
      <c r="BA1048435" s="217" t="s">
        <v>886</v>
      </c>
      <c r="BB1048435" s="217" t="s">
        <v>887</v>
      </c>
      <c r="BC1048435" s="217" t="s">
        <v>888</v>
      </c>
      <c r="BD1048435" s="217" t="s">
        <v>889</v>
      </c>
      <c r="BE1048435" s="217" t="s">
        <v>890</v>
      </c>
      <c r="BF1048435" s="54"/>
      <c r="BG1048435" s="217" t="s">
        <v>891</v>
      </c>
      <c r="BH1048435" s="217" t="s">
        <v>892</v>
      </c>
      <c r="BI1048435" s="217" t="s">
        <v>893</v>
      </c>
      <c r="BJ1048435" s="217" t="s">
        <v>260</v>
      </c>
      <c r="BK1048435" s="217" t="s">
        <v>894</v>
      </c>
      <c r="BL1048435" s="54"/>
    </row>
    <row r="1048436" spans="19:64" ht="10.5" customHeight="1" x14ac:dyDescent="0.25">
      <c r="U1048436" s="56"/>
      <c r="AF1048436" s="217" t="s">
        <v>554</v>
      </c>
      <c r="AG1048436" s="217" t="s">
        <v>563</v>
      </c>
      <c r="AH1048436" s="217" t="s">
        <v>699</v>
      </c>
      <c r="AI1048436" s="217" t="s">
        <v>700</v>
      </c>
      <c r="AJ1048436" s="54"/>
      <c r="AK1048436" s="217" t="s">
        <v>701</v>
      </c>
      <c r="AL1048436" s="217" t="s">
        <v>895</v>
      </c>
      <c r="AM1048436" s="217" t="s">
        <v>896</v>
      </c>
      <c r="AN1048436" s="217" t="s">
        <v>897</v>
      </c>
      <c r="AO1048436" s="217" t="s">
        <v>898</v>
      </c>
      <c r="AP1048436" s="217" t="s">
        <v>899</v>
      </c>
      <c r="AQ1048436" s="217" t="s">
        <v>900</v>
      </c>
      <c r="AR1048436" s="217" t="s">
        <v>901</v>
      </c>
      <c r="AS1048436" s="217" t="s">
        <v>902</v>
      </c>
      <c r="AT1048436" s="217" t="s">
        <v>903</v>
      </c>
      <c r="AU1048436" s="217" t="s">
        <v>904</v>
      </c>
      <c r="AV1048436" s="54"/>
      <c r="AW1048436" s="217" t="s">
        <v>905</v>
      </c>
      <c r="AX1048436" s="217" t="s">
        <v>906</v>
      </c>
      <c r="AY1048436" s="217" t="s">
        <v>907</v>
      </c>
      <c r="AZ1048436" s="217" t="s">
        <v>908</v>
      </c>
      <c r="BA1048436" s="217" t="s">
        <v>909</v>
      </c>
      <c r="BB1048436" s="217" t="s">
        <v>853</v>
      </c>
      <c r="BC1048436" s="217" t="s">
        <v>910</v>
      </c>
      <c r="BD1048436" s="217" t="s">
        <v>911</v>
      </c>
      <c r="BE1048436" s="217" t="s">
        <v>912</v>
      </c>
      <c r="BF1048436" s="54"/>
      <c r="BG1048436" s="217" t="s">
        <v>913</v>
      </c>
      <c r="BH1048436" s="217" t="s">
        <v>914</v>
      </c>
      <c r="BI1048436" s="217" t="s">
        <v>915</v>
      </c>
      <c r="BJ1048436" s="217" t="s">
        <v>916</v>
      </c>
      <c r="BK1048436" s="54"/>
      <c r="BL1048436" s="54"/>
    </row>
    <row r="1048437" spans="19:64" ht="10.5" customHeight="1" x14ac:dyDescent="0.25">
      <c r="U1048437" s="56"/>
      <c r="AF1048437" s="217" t="s">
        <v>555</v>
      </c>
      <c r="AG1048437" s="217" t="s">
        <v>564</v>
      </c>
      <c r="AH1048437" s="54"/>
      <c r="AI1048437" s="217" t="s">
        <v>702</v>
      </c>
      <c r="AJ1048437" s="54"/>
      <c r="AK1048437" s="217" t="s">
        <v>703</v>
      </c>
      <c r="AL1048437" s="217" t="s">
        <v>917</v>
      </c>
      <c r="AM1048437" s="217" t="s">
        <v>918</v>
      </c>
      <c r="AN1048437" s="217" t="s">
        <v>919</v>
      </c>
      <c r="AO1048437" s="217" t="s">
        <v>920</v>
      </c>
      <c r="AP1048437" s="217" t="s">
        <v>921</v>
      </c>
      <c r="AQ1048437" s="217" t="s">
        <v>922</v>
      </c>
      <c r="AR1048437" s="217" t="s">
        <v>923</v>
      </c>
      <c r="AS1048437" s="217" t="s">
        <v>924</v>
      </c>
      <c r="AT1048437" s="217" t="s">
        <v>925</v>
      </c>
      <c r="AU1048437" s="217" t="s">
        <v>926</v>
      </c>
      <c r="AV1048437" s="54"/>
      <c r="AW1048437" s="217" t="s">
        <v>927</v>
      </c>
      <c r="AX1048437" s="217" t="s">
        <v>928</v>
      </c>
      <c r="AY1048437" s="217" t="s">
        <v>595</v>
      </c>
      <c r="AZ1048437" s="217" t="s">
        <v>929</v>
      </c>
      <c r="BA1048437" s="217" t="s">
        <v>930</v>
      </c>
      <c r="BB1048437" s="217" t="s">
        <v>931</v>
      </c>
      <c r="BC1048437" s="217" t="s">
        <v>932</v>
      </c>
      <c r="BD1048437" s="217" t="s">
        <v>933</v>
      </c>
      <c r="BE1048437" s="217" t="s">
        <v>934</v>
      </c>
      <c r="BF1048437" s="54"/>
      <c r="BG1048437" s="217" t="s">
        <v>577</v>
      </c>
      <c r="BH1048437" s="217" t="s">
        <v>935</v>
      </c>
      <c r="BI1048437" s="217" t="s">
        <v>936</v>
      </c>
      <c r="BJ1048437" s="217" t="s">
        <v>937</v>
      </c>
      <c r="BK1048437" s="54"/>
      <c r="BL1048437" s="54"/>
    </row>
    <row r="1048438" spans="19:64" ht="10.5" customHeight="1" x14ac:dyDescent="0.25">
      <c r="U1048438" s="56"/>
      <c r="AF1048438" s="217" t="s">
        <v>556</v>
      </c>
      <c r="AG1048438" s="217" t="s">
        <v>565</v>
      </c>
      <c r="AH1048438" s="54"/>
      <c r="AI1048438" s="217" t="s">
        <v>704</v>
      </c>
      <c r="AJ1048438" s="54"/>
      <c r="AK1048438" s="217" t="s">
        <v>705</v>
      </c>
      <c r="AL1048438" s="217" t="s">
        <v>261</v>
      </c>
      <c r="AM1048438" s="217" t="s">
        <v>938</v>
      </c>
      <c r="AN1048438" s="217" t="s">
        <v>939</v>
      </c>
      <c r="AO1048438" s="217" t="s">
        <v>940</v>
      </c>
      <c r="AP1048438" s="217" t="s">
        <v>941</v>
      </c>
      <c r="AQ1048438" s="217" t="s">
        <v>942</v>
      </c>
      <c r="AR1048438" s="217" t="s">
        <v>943</v>
      </c>
      <c r="AS1048438" s="217" t="s">
        <v>944</v>
      </c>
      <c r="AT1048438" s="217" t="s">
        <v>945</v>
      </c>
      <c r="AU1048438" s="217" t="s">
        <v>946</v>
      </c>
      <c r="AV1048438" s="54"/>
      <c r="AW1048438" s="217" t="s">
        <v>947</v>
      </c>
      <c r="AX1048438" s="217" t="s">
        <v>948</v>
      </c>
      <c r="AY1048438" s="217" t="s">
        <v>949</v>
      </c>
      <c r="AZ1048438" s="217" t="s">
        <v>950</v>
      </c>
      <c r="BA1048438" s="217" t="s">
        <v>951</v>
      </c>
      <c r="BB1048438" s="217" t="s">
        <v>796</v>
      </c>
      <c r="BC1048438" s="217" t="s">
        <v>643</v>
      </c>
      <c r="BD1048438" s="217" t="s">
        <v>952</v>
      </c>
      <c r="BE1048438" s="217" t="s">
        <v>953</v>
      </c>
      <c r="BF1048438" s="54"/>
      <c r="BG1048438" s="217" t="s">
        <v>260</v>
      </c>
      <c r="BH1048438" s="217" t="s">
        <v>954</v>
      </c>
      <c r="BI1048438" s="217" t="s">
        <v>955</v>
      </c>
      <c r="BJ1048438" s="217" t="s">
        <v>956</v>
      </c>
      <c r="BK1048438" s="54"/>
      <c r="BL1048438" s="54"/>
    </row>
    <row r="1048439" spans="19:64" ht="10.5" customHeight="1" x14ac:dyDescent="0.25">
      <c r="U1048439" s="56"/>
      <c r="AF1048439" s="217" t="s">
        <v>557</v>
      </c>
      <c r="AG1048439" s="217" t="s">
        <v>566</v>
      </c>
      <c r="AH1048439" s="54"/>
      <c r="AI1048439" s="217" t="s">
        <v>706</v>
      </c>
      <c r="AJ1048439" s="54"/>
      <c r="AK1048439" s="217" t="s">
        <v>707</v>
      </c>
      <c r="AL1048439" s="217" t="s">
        <v>579</v>
      </c>
      <c r="AM1048439" s="217" t="s">
        <v>957</v>
      </c>
      <c r="AN1048439" s="217" t="s">
        <v>958</v>
      </c>
      <c r="AO1048439" s="217" t="s">
        <v>959</v>
      </c>
      <c r="AP1048439" s="217" t="s">
        <v>960</v>
      </c>
      <c r="AQ1048439" s="217" t="s">
        <v>961</v>
      </c>
      <c r="AR1048439" s="217" t="s">
        <v>962</v>
      </c>
      <c r="AS1048439" s="217" t="s">
        <v>963</v>
      </c>
      <c r="AT1048439" s="217" t="s">
        <v>964</v>
      </c>
      <c r="AU1048439" s="54"/>
      <c r="AV1048439" s="54"/>
      <c r="AW1048439" s="217" t="s">
        <v>965</v>
      </c>
      <c r="AX1048439" s="217" t="s">
        <v>966</v>
      </c>
      <c r="AY1048439" s="217" t="s">
        <v>967</v>
      </c>
      <c r="AZ1048439" s="217" t="s">
        <v>968</v>
      </c>
      <c r="BA1048439" s="217" t="s">
        <v>969</v>
      </c>
      <c r="BB1048439" s="217" t="s">
        <v>970</v>
      </c>
      <c r="BC1048439" s="217" t="s">
        <v>971</v>
      </c>
      <c r="BD1048439" s="217" t="s">
        <v>972</v>
      </c>
      <c r="BE1048439" s="217" t="s">
        <v>973</v>
      </c>
      <c r="BF1048439" s="54"/>
      <c r="BG1048439" s="217" t="s">
        <v>945</v>
      </c>
      <c r="BH1048439" s="217" t="s">
        <v>974</v>
      </c>
      <c r="BI1048439" s="217" t="s">
        <v>975</v>
      </c>
      <c r="BJ1048439" s="217" t="s">
        <v>976</v>
      </c>
      <c r="BK1048439" s="54"/>
      <c r="BL1048439" s="54"/>
    </row>
    <row r="1048440" spans="19:64" ht="10.5" customHeight="1" x14ac:dyDescent="0.25">
      <c r="U1048440" s="56"/>
      <c r="AF1048440" s="217" t="s">
        <v>558</v>
      </c>
      <c r="AG1048440" s="217" t="s">
        <v>567</v>
      </c>
      <c r="AH1048440" s="54"/>
      <c r="AI1048440" s="217" t="s">
        <v>708</v>
      </c>
      <c r="AJ1048440" s="54"/>
      <c r="AK1048440" s="217" t="s">
        <v>268</v>
      </c>
      <c r="AL1048440" s="217" t="s">
        <v>797</v>
      </c>
      <c r="AM1048440" s="217" t="s">
        <v>977</v>
      </c>
      <c r="AN1048440" s="217" t="s">
        <v>118</v>
      </c>
      <c r="AO1048440" s="217" t="s">
        <v>978</v>
      </c>
      <c r="AP1048440" s="217" t="s">
        <v>979</v>
      </c>
      <c r="AQ1048440" s="217" t="s">
        <v>980</v>
      </c>
      <c r="AR1048440" s="217" t="s">
        <v>981</v>
      </c>
      <c r="AS1048440" s="217" t="s">
        <v>982</v>
      </c>
      <c r="AT1048440" s="217" t="s">
        <v>983</v>
      </c>
      <c r="AU1048440" s="54"/>
      <c r="AV1048440" s="54"/>
      <c r="AW1048440" s="217" t="s">
        <v>984</v>
      </c>
      <c r="AX1048440" s="217" t="s">
        <v>985</v>
      </c>
      <c r="AY1048440" s="217" t="s">
        <v>986</v>
      </c>
      <c r="AZ1048440" s="217" t="s">
        <v>987</v>
      </c>
      <c r="BA1048440" s="217" t="s">
        <v>988</v>
      </c>
      <c r="BB1048440" s="217" t="s">
        <v>989</v>
      </c>
      <c r="BC1048440" s="217" t="s">
        <v>990</v>
      </c>
      <c r="BD1048440" s="217" t="s">
        <v>991</v>
      </c>
      <c r="BE1048440" s="217" t="s">
        <v>992</v>
      </c>
      <c r="BF1048440" s="54"/>
      <c r="BG1048440" s="217" t="s">
        <v>993</v>
      </c>
      <c r="BH1048440" s="217" t="s">
        <v>619</v>
      </c>
      <c r="BI1048440" s="217" t="s">
        <v>994</v>
      </c>
      <c r="BJ1048440" s="217" t="s">
        <v>995</v>
      </c>
      <c r="BK1048440" s="54"/>
      <c r="BL1048440" s="54"/>
    </row>
    <row r="1048441" spans="19:64" ht="10.5" customHeight="1" x14ac:dyDescent="0.25">
      <c r="U1048441" s="56"/>
      <c r="AF1048441" s="54"/>
      <c r="AG1048441" s="217" t="s">
        <v>568</v>
      </c>
      <c r="AH1048441" s="54"/>
      <c r="AI1048441" s="217" t="s">
        <v>709</v>
      </c>
      <c r="AJ1048441" s="54"/>
      <c r="AK1048441" s="217" t="s">
        <v>710</v>
      </c>
      <c r="AL1048441" s="217" t="s">
        <v>996</v>
      </c>
      <c r="AM1048441" s="217" t="s">
        <v>997</v>
      </c>
      <c r="AN1048441" s="217" t="s">
        <v>998</v>
      </c>
      <c r="AO1048441" s="217" t="s">
        <v>999</v>
      </c>
      <c r="AP1048441" s="217" t="s">
        <v>759</v>
      </c>
      <c r="AQ1048441" s="217" t="s">
        <v>1000</v>
      </c>
      <c r="AR1048441" s="217" t="s">
        <v>1001</v>
      </c>
      <c r="AS1048441" s="217" t="s">
        <v>1002</v>
      </c>
      <c r="AT1048441" s="217" t="s">
        <v>1003</v>
      </c>
      <c r="AU1048441" s="54"/>
      <c r="AV1048441" s="54"/>
      <c r="AW1048441" s="217" t="s">
        <v>1004</v>
      </c>
      <c r="AX1048441" s="217" t="s">
        <v>1005</v>
      </c>
      <c r="AY1048441" s="217" t="s">
        <v>1006</v>
      </c>
      <c r="AZ1048441" s="217" t="s">
        <v>144</v>
      </c>
      <c r="BA1048441" s="217" t="s">
        <v>1007</v>
      </c>
      <c r="BB1048441" s="217" t="s">
        <v>268</v>
      </c>
      <c r="BC1048441" s="217" t="s">
        <v>1008</v>
      </c>
      <c r="BD1048441" s="217" t="s">
        <v>1009</v>
      </c>
      <c r="BE1048441" s="217" t="s">
        <v>1010</v>
      </c>
      <c r="BF1048441" s="54"/>
      <c r="BG1048441" s="217" t="s">
        <v>1011</v>
      </c>
      <c r="BH1048441" s="217" t="s">
        <v>1012</v>
      </c>
      <c r="BI1048441" s="217" t="s">
        <v>1013</v>
      </c>
      <c r="BJ1048441" s="217" t="s">
        <v>691</v>
      </c>
      <c r="BK1048441" s="54"/>
      <c r="BL1048441" s="54"/>
    </row>
    <row r="1048442" spans="19:64" ht="10.5" customHeight="1" x14ac:dyDescent="0.25">
      <c r="U1048442" s="56"/>
      <c r="AF1048442" s="54"/>
      <c r="AG1048442" s="217" t="s">
        <v>569</v>
      </c>
      <c r="AH1048442" s="54"/>
      <c r="AI1048442" s="217" t="s">
        <v>711</v>
      </c>
      <c r="AJ1048442" s="54"/>
      <c r="AK1048442" s="217" t="s">
        <v>712</v>
      </c>
      <c r="AL1048442" s="217" t="s">
        <v>262</v>
      </c>
      <c r="AM1048442" s="217" t="s">
        <v>1014</v>
      </c>
      <c r="AN1048442" s="217" t="s">
        <v>1015</v>
      </c>
      <c r="AO1048442" s="217" t="s">
        <v>638</v>
      </c>
      <c r="AP1048442" s="217" t="s">
        <v>1016</v>
      </c>
      <c r="AQ1048442" s="217" t="s">
        <v>1017</v>
      </c>
      <c r="AR1048442" s="217" t="s">
        <v>1018</v>
      </c>
      <c r="AS1048442" s="217" t="s">
        <v>1019</v>
      </c>
      <c r="AT1048442" s="217" t="s">
        <v>1020</v>
      </c>
      <c r="AU1048442" s="54"/>
      <c r="AV1048442" s="54"/>
      <c r="AW1048442" s="217" t="s">
        <v>145</v>
      </c>
      <c r="AX1048442" s="217" t="s">
        <v>1021</v>
      </c>
      <c r="AY1048442" s="217" t="s">
        <v>1022</v>
      </c>
      <c r="AZ1048442" s="217" t="s">
        <v>1022</v>
      </c>
      <c r="BA1048442" s="217" t="s">
        <v>1023</v>
      </c>
      <c r="BB1048442" s="217" t="s">
        <v>1024</v>
      </c>
      <c r="BC1048442" s="217" t="s">
        <v>1025</v>
      </c>
      <c r="BD1048442" s="54"/>
      <c r="BE1048442" s="217" t="s">
        <v>1026</v>
      </c>
      <c r="BF1048442" s="54"/>
      <c r="BG1048442" s="217" t="s">
        <v>1027</v>
      </c>
      <c r="BH1048442" s="217" t="s">
        <v>1028</v>
      </c>
      <c r="BI1048442" s="217" t="s">
        <v>1029</v>
      </c>
      <c r="BJ1048442" s="217" t="s">
        <v>1030</v>
      </c>
      <c r="BK1048442" s="54"/>
      <c r="BL1048442" s="54"/>
    </row>
    <row r="1048443" spans="19:64" ht="10.5" customHeight="1" x14ac:dyDescent="0.25">
      <c r="U1048443" s="56"/>
      <c r="AF1048443" s="54"/>
      <c r="AG1048443" s="217" t="s">
        <v>570</v>
      </c>
      <c r="AH1048443" s="54"/>
      <c r="AI1048443" s="217" t="s">
        <v>713</v>
      </c>
      <c r="AJ1048443" s="54"/>
      <c r="AK1048443" s="217" t="s">
        <v>714</v>
      </c>
      <c r="AL1048443" s="217" t="s">
        <v>1031</v>
      </c>
      <c r="AM1048443" s="217" t="s">
        <v>1032</v>
      </c>
      <c r="AN1048443" s="217" t="s">
        <v>1033</v>
      </c>
      <c r="AO1048443" s="217" t="s">
        <v>1034</v>
      </c>
      <c r="AP1048443" s="217" t="s">
        <v>1035</v>
      </c>
      <c r="AQ1048443" s="217" t="s">
        <v>1036</v>
      </c>
      <c r="AR1048443" s="217" t="s">
        <v>1037</v>
      </c>
      <c r="AS1048443" s="217" t="s">
        <v>1038</v>
      </c>
      <c r="AT1048443" s="217" t="s">
        <v>1039</v>
      </c>
      <c r="AU1048443" s="54"/>
      <c r="AV1048443" s="54"/>
      <c r="AW1048443" s="217" t="s">
        <v>1040</v>
      </c>
      <c r="AX1048443" s="217" t="s">
        <v>1041</v>
      </c>
      <c r="AY1048443" s="217" t="s">
        <v>1042</v>
      </c>
      <c r="AZ1048443" s="217" t="s">
        <v>1043</v>
      </c>
      <c r="BA1048443" s="217" t="s">
        <v>1044</v>
      </c>
      <c r="BB1048443" s="217" t="s">
        <v>1045</v>
      </c>
      <c r="BC1048443" s="54"/>
      <c r="BD1048443" s="54"/>
      <c r="BE1048443" s="217" t="s">
        <v>1046</v>
      </c>
      <c r="BF1048443" s="54"/>
      <c r="BG1048443" s="217" t="s">
        <v>1047</v>
      </c>
      <c r="BH1048443" s="217" t="s">
        <v>1048</v>
      </c>
      <c r="BI1048443" s="217" t="s">
        <v>1049</v>
      </c>
      <c r="BJ1048443" s="217" t="s">
        <v>1050</v>
      </c>
      <c r="BK1048443" s="54"/>
      <c r="BL1048443" s="54"/>
    </row>
    <row r="1048444" spans="19:64" ht="10.5" customHeight="1" x14ac:dyDescent="0.25">
      <c r="U1048444" s="56"/>
      <c r="AF1048444" s="54"/>
      <c r="AG1048444" s="217" t="s">
        <v>571</v>
      </c>
      <c r="AH1048444" s="54"/>
      <c r="AI1048444" s="217" t="s">
        <v>715</v>
      </c>
      <c r="AJ1048444" s="54"/>
      <c r="AK1048444" s="217" t="s">
        <v>716</v>
      </c>
      <c r="AL1048444" s="217" t="s">
        <v>1051</v>
      </c>
      <c r="AM1048444" s="217" t="s">
        <v>1052</v>
      </c>
      <c r="AN1048444" s="217" t="s">
        <v>1053</v>
      </c>
      <c r="AO1048444" s="217" t="s">
        <v>1054</v>
      </c>
      <c r="AP1048444" s="217" t="s">
        <v>1055</v>
      </c>
      <c r="AQ1048444" s="217" t="s">
        <v>1056</v>
      </c>
      <c r="AR1048444" s="217" t="s">
        <v>1057</v>
      </c>
      <c r="AS1048444" s="217" t="s">
        <v>1058</v>
      </c>
      <c r="AT1048444" s="217" t="s">
        <v>1059</v>
      </c>
      <c r="AU1048444" s="54"/>
      <c r="AV1048444" s="54"/>
      <c r="AW1048444" s="217" t="s">
        <v>1060</v>
      </c>
      <c r="AX1048444" s="217" t="s">
        <v>753</v>
      </c>
      <c r="AY1048444" s="217" t="s">
        <v>1061</v>
      </c>
      <c r="AZ1048444" s="217" t="s">
        <v>1062</v>
      </c>
      <c r="BA1048444" s="217" t="s">
        <v>1063</v>
      </c>
      <c r="BB1048444" s="217" t="s">
        <v>1064</v>
      </c>
      <c r="BC1048444" s="54"/>
      <c r="BD1048444" s="54"/>
      <c r="BE1048444" s="54"/>
      <c r="BF1048444" s="54"/>
      <c r="BG1048444" s="217" t="s">
        <v>1065</v>
      </c>
      <c r="BH1048444" s="217" t="s">
        <v>1066</v>
      </c>
      <c r="BI1048444" s="217" t="s">
        <v>1067</v>
      </c>
      <c r="BJ1048444" s="217" t="s">
        <v>1068</v>
      </c>
      <c r="BK1048444" s="54"/>
      <c r="BL1048444" s="54"/>
    </row>
    <row r="1048445" spans="19:64" ht="10.5" customHeight="1" x14ac:dyDescent="0.25">
      <c r="U1048445" s="56"/>
      <c r="AF1048445" s="54"/>
      <c r="AG1048445" s="217" t="s">
        <v>151</v>
      </c>
      <c r="AH1048445" s="54"/>
      <c r="AI1048445" s="217" t="s">
        <v>717</v>
      </c>
      <c r="AJ1048445" s="54"/>
      <c r="AK1048445" s="217" t="s">
        <v>718</v>
      </c>
      <c r="AL1048445" s="217" t="s">
        <v>1069</v>
      </c>
      <c r="AM1048445" s="217" t="s">
        <v>1070</v>
      </c>
      <c r="AN1048445" s="217" t="s">
        <v>669</v>
      </c>
      <c r="AO1048445" s="217" t="s">
        <v>1071</v>
      </c>
      <c r="AP1048445" s="217" t="s">
        <v>1072</v>
      </c>
      <c r="AQ1048445" s="217" t="s">
        <v>985</v>
      </c>
      <c r="AR1048445" s="217" t="s">
        <v>1073</v>
      </c>
      <c r="AS1048445" s="217" t="s">
        <v>1074</v>
      </c>
      <c r="AT1048445" s="217" t="s">
        <v>1075</v>
      </c>
      <c r="AU1048445" s="54"/>
      <c r="AV1048445" s="54"/>
      <c r="AW1048445" s="217" t="s">
        <v>1076</v>
      </c>
      <c r="AX1048445" s="54"/>
      <c r="AY1048445" s="217" t="s">
        <v>1077</v>
      </c>
      <c r="AZ1048445" s="217" t="s">
        <v>1078</v>
      </c>
      <c r="BA1048445" s="217" t="s">
        <v>1079</v>
      </c>
      <c r="BB1048445" s="217" t="s">
        <v>1080</v>
      </c>
      <c r="BC1048445" s="54"/>
      <c r="BD1048445" s="54"/>
      <c r="BE1048445" s="54"/>
      <c r="BF1048445" s="54"/>
      <c r="BG1048445" s="217" t="s">
        <v>1081</v>
      </c>
      <c r="BH1048445" s="217" t="s">
        <v>1082</v>
      </c>
      <c r="BI1048445" s="217" t="s">
        <v>1083</v>
      </c>
      <c r="BJ1048445" s="217" t="s">
        <v>1084</v>
      </c>
      <c r="BK1048445" s="54"/>
      <c r="BL1048445" s="54"/>
    </row>
    <row r="1048446" spans="19:64" ht="10.5" customHeight="1" x14ac:dyDescent="0.25">
      <c r="S1048446" s="54"/>
      <c r="U1048446" s="56"/>
      <c r="AF1048446" s="54"/>
      <c r="AG1048446" s="217" t="s">
        <v>572</v>
      </c>
      <c r="AH1048446" s="54"/>
      <c r="AI1048446" s="217" t="s">
        <v>638</v>
      </c>
      <c r="AJ1048446" s="54"/>
      <c r="AK1048446" s="217" t="s">
        <v>719</v>
      </c>
      <c r="AL1048446" s="217" t="s">
        <v>1085</v>
      </c>
      <c r="AM1048446" s="217" t="s">
        <v>1086</v>
      </c>
      <c r="AN1048446" s="54"/>
      <c r="AO1048446" s="217" t="s">
        <v>1087</v>
      </c>
      <c r="AP1048446" s="217" t="s">
        <v>1088</v>
      </c>
      <c r="AQ1048446" s="217" t="s">
        <v>1089</v>
      </c>
      <c r="AR1048446" s="217" t="s">
        <v>1090</v>
      </c>
      <c r="AS1048446" s="217" t="s">
        <v>1091</v>
      </c>
      <c r="AT1048446" s="217" t="s">
        <v>1092</v>
      </c>
      <c r="AU1048446" s="54"/>
      <c r="AV1048446" s="54"/>
      <c r="AW1048446" s="217" t="s">
        <v>1093</v>
      </c>
      <c r="AX1048446" s="54"/>
      <c r="AY1048446" s="217" t="s">
        <v>1094</v>
      </c>
      <c r="AZ1048446" s="217" t="s">
        <v>1095</v>
      </c>
      <c r="BA1048446" s="217" t="s">
        <v>1096</v>
      </c>
      <c r="BB1048446" s="217" t="s">
        <v>1097</v>
      </c>
      <c r="BC1048446" s="54"/>
      <c r="BD1048446" s="54"/>
      <c r="BE1048446" s="54"/>
      <c r="BF1048446" s="54"/>
      <c r="BG1048446" s="217" t="s">
        <v>1098</v>
      </c>
      <c r="BH1048446" s="217" t="s">
        <v>1099</v>
      </c>
      <c r="BI1048446" s="217" t="s">
        <v>1100</v>
      </c>
      <c r="BJ1048446" s="217" t="s">
        <v>1101</v>
      </c>
      <c r="BK1048446" s="54"/>
      <c r="BL1048446" s="54"/>
    </row>
    <row r="1048447" spans="19:64" ht="10.5" customHeight="1" x14ac:dyDescent="0.25">
      <c r="U1048447" s="56"/>
      <c r="AF1048447" s="54"/>
      <c r="AG1048447" s="217" t="s">
        <v>573</v>
      </c>
      <c r="AH1048447" s="54"/>
      <c r="AI1048447" s="217" t="s">
        <v>720</v>
      </c>
      <c r="AJ1048447" s="54"/>
      <c r="AK1048447" s="217" t="s">
        <v>721</v>
      </c>
      <c r="AL1048447" s="217" t="s">
        <v>1102</v>
      </c>
      <c r="AM1048447" s="217" t="s">
        <v>1103</v>
      </c>
      <c r="AN1048447" s="54"/>
      <c r="AO1048447" s="217" t="s">
        <v>1104</v>
      </c>
      <c r="AP1048447" s="217" t="s">
        <v>1105</v>
      </c>
      <c r="AQ1048447" s="217" t="s">
        <v>1106</v>
      </c>
      <c r="AR1048447" s="217" t="s">
        <v>1107</v>
      </c>
      <c r="AS1048447" s="217" t="s">
        <v>1108</v>
      </c>
      <c r="AT1048447" s="217" t="s">
        <v>1109</v>
      </c>
      <c r="AU1048447" s="54"/>
      <c r="AV1048447" s="54"/>
      <c r="AW1048447" s="217" t="s">
        <v>1110</v>
      </c>
      <c r="AX1048447" s="54"/>
      <c r="AY1048447" s="217" t="s">
        <v>1111</v>
      </c>
      <c r="AZ1048447" s="217" t="s">
        <v>1112</v>
      </c>
      <c r="BA1048447" s="217" t="s">
        <v>1113</v>
      </c>
      <c r="BB1048447" s="217" t="s">
        <v>1114</v>
      </c>
      <c r="BC1048447" s="54"/>
      <c r="BD1048447" s="54"/>
      <c r="BE1048447" s="54"/>
      <c r="BF1048447" s="54"/>
      <c r="BG1048447" s="217" t="s">
        <v>879</v>
      </c>
      <c r="BH1048447" s="217" t="s">
        <v>1115</v>
      </c>
      <c r="BI1048447" s="217" t="s">
        <v>1116</v>
      </c>
      <c r="BJ1048447" s="217" t="s">
        <v>1117</v>
      </c>
      <c r="BK1048447" s="54"/>
      <c r="BL1048447" s="54"/>
    </row>
    <row r="1048448" spans="19:64" ht="10.5" customHeight="1" x14ac:dyDescent="0.25">
      <c r="U1048448" s="56"/>
      <c r="AF1048448" s="54"/>
      <c r="AG1048448" s="217" t="s">
        <v>574</v>
      </c>
      <c r="AH1048448" s="54"/>
      <c r="AI1048448" s="217" t="s">
        <v>722</v>
      </c>
      <c r="AJ1048448" s="54"/>
      <c r="AK1048448" s="217" t="s">
        <v>723</v>
      </c>
      <c r="AL1048448" s="217" t="s">
        <v>1118</v>
      </c>
      <c r="AM1048448" s="217" t="s">
        <v>1119</v>
      </c>
      <c r="AN1048448" s="54"/>
      <c r="AO1048448" s="217" t="s">
        <v>753</v>
      </c>
      <c r="AP1048448" s="217" t="s">
        <v>1120</v>
      </c>
      <c r="AQ1048448" s="217" t="s">
        <v>1121</v>
      </c>
      <c r="AR1048448" s="217" t="s">
        <v>1122</v>
      </c>
      <c r="AS1048448" s="217" t="s">
        <v>1123</v>
      </c>
      <c r="AT1048448" s="217" t="s">
        <v>1124</v>
      </c>
      <c r="AU1048448" s="54"/>
      <c r="AV1048448" s="54"/>
      <c r="AW1048448" s="217" t="s">
        <v>1125</v>
      </c>
      <c r="AX1048448" s="54"/>
      <c r="AY1048448" s="217" t="s">
        <v>1126</v>
      </c>
      <c r="AZ1048448" s="217" t="s">
        <v>1127</v>
      </c>
      <c r="BA1048448" s="217" t="s">
        <v>1128</v>
      </c>
      <c r="BB1048448" s="217" t="s">
        <v>1129</v>
      </c>
      <c r="BC1048448" s="54"/>
      <c r="BD1048448" s="54"/>
      <c r="BE1048448" s="54"/>
      <c r="BF1048448" s="54"/>
      <c r="BG1048448" s="217" t="s">
        <v>1130</v>
      </c>
      <c r="BH1048448" s="217" t="s">
        <v>1131</v>
      </c>
      <c r="BI1048448" s="217" t="s">
        <v>1132</v>
      </c>
      <c r="BJ1048448" s="217" t="s">
        <v>1133</v>
      </c>
      <c r="BK1048448" s="54"/>
      <c r="BL1048448" s="54"/>
    </row>
    <row r="1048449" spans="21:64" ht="10.5" customHeight="1" x14ac:dyDescent="0.25">
      <c r="U1048449" s="56"/>
      <c r="AF1048449" s="54"/>
      <c r="AG1048449" s="217" t="s">
        <v>575</v>
      </c>
      <c r="AH1048449" s="54"/>
      <c r="AI1048449" s="217" t="s">
        <v>724</v>
      </c>
      <c r="AJ1048449" s="54"/>
      <c r="AK1048449" s="217" t="s">
        <v>725</v>
      </c>
      <c r="AL1048449" s="217" t="s">
        <v>1134</v>
      </c>
      <c r="AM1048449" s="217" t="s">
        <v>280</v>
      </c>
      <c r="AN1048449" s="54"/>
      <c r="AO1048449" s="54"/>
      <c r="AP1048449" s="217" t="s">
        <v>1135</v>
      </c>
      <c r="AQ1048449" s="217" t="s">
        <v>1136</v>
      </c>
      <c r="AR1048449" s="217" t="s">
        <v>1137</v>
      </c>
      <c r="AS1048449" s="217" t="s">
        <v>1138</v>
      </c>
      <c r="AT1048449" s="217" t="s">
        <v>1139</v>
      </c>
      <c r="AU1048449" s="54"/>
      <c r="AV1048449" s="54"/>
      <c r="AW1048449" s="217" t="s">
        <v>1140</v>
      </c>
      <c r="AX1048449" s="54"/>
      <c r="AY1048449" s="217" t="s">
        <v>1141</v>
      </c>
      <c r="AZ1048449" s="217" t="s">
        <v>1142</v>
      </c>
      <c r="BA1048449" s="217" t="s">
        <v>1143</v>
      </c>
      <c r="BB1048449" s="217" t="s">
        <v>1144</v>
      </c>
      <c r="BC1048449" s="54"/>
      <c r="BD1048449" s="54"/>
      <c r="BE1048449" s="54"/>
      <c r="BF1048449" s="54"/>
      <c r="BG1048449" s="217" t="s">
        <v>1145</v>
      </c>
      <c r="BH1048449" s="217" t="s">
        <v>1146</v>
      </c>
      <c r="BI1048449" s="217" t="s">
        <v>1147</v>
      </c>
      <c r="BJ1048449" s="217" t="s">
        <v>1148</v>
      </c>
      <c r="BK1048449" s="54"/>
      <c r="BL1048449" s="54"/>
    </row>
    <row r="1048450" spans="21:64" ht="10.5" customHeight="1" x14ac:dyDescent="0.25">
      <c r="U1048450" s="56"/>
      <c r="AF1048450" s="54"/>
      <c r="AG1048450" s="217" t="s">
        <v>576</v>
      </c>
      <c r="AH1048450" s="54"/>
      <c r="AI1048450" s="217" t="s">
        <v>726</v>
      </c>
      <c r="AJ1048450" s="54"/>
      <c r="AK1048450" s="217" t="s">
        <v>727</v>
      </c>
      <c r="AL1048450" s="217" t="s">
        <v>1149</v>
      </c>
      <c r="AM1048450" s="217" t="s">
        <v>1150</v>
      </c>
      <c r="AN1048450" s="54"/>
      <c r="AO1048450" s="54"/>
      <c r="AP1048450" s="217" t="s">
        <v>1151</v>
      </c>
      <c r="AQ1048450" s="217" t="s">
        <v>1152</v>
      </c>
      <c r="AR1048450" s="217" t="s">
        <v>1153</v>
      </c>
      <c r="AS1048450" s="217" t="s">
        <v>1154</v>
      </c>
      <c r="AT1048450" s="217" t="s">
        <v>1155</v>
      </c>
      <c r="AU1048450" s="54"/>
      <c r="AV1048450" s="54"/>
      <c r="AW1048450" s="217" t="s">
        <v>1156</v>
      </c>
      <c r="AX1048450" s="54"/>
      <c r="AY1048450" s="217" t="s">
        <v>1157</v>
      </c>
      <c r="AZ1048450" s="217" t="s">
        <v>1158</v>
      </c>
      <c r="BA1048450" s="217" t="s">
        <v>1159</v>
      </c>
      <c r="BB1048450" s="217" t="s">
        <v>979</v>
      </c>
      <c r="BC1048450" s="54"/>
      <c r="BD1048450" s="54"/>
      <c r="BE1048450" s="54"/>
      <c r="BF1048450" s="54"/>
      <c r="BG1048450" s="217" t="s">
        <v>594</v>
      </c>
      <c r="BH1048450" s="217" t="s">
        <v>1160</v>
      </c>
      <c r="BI1048450" s="217" t="s">
        <v>1161</v>
      </c>
      <c r="BJ1048450" s="217" t="s">
        <v>1162</v>
      </c>
      <c r="BK1048450" s="54"/>
      <c r="BL1048450" s="54"/>
    </row>
    <row r="1048451" spans="21:64" ht="10.5" customHeight="1" x14ac:dyDescent="0.25">
      <c r="U1048451" s="56"/>
      <c r="AF1048451" s="54"/>
      <c r="AG1048451" s="217" t="s">
        <v>577</v>
      </c>
      <c r="AH1048451" s="54"/>
      <c r="AI1048451" s="217" t="s">
        <v>728</v>
      </c>
      <c r="AJ1048451" s="54"/>
      <c r="AK1048451" s="217" t="s">
        <v>729</v>
      </c>
      <c r="AL1048451" s="217" t="s">
        <v>1163</v>
      </c>
      <c r="AM1048451" s="217" t="s">
        <v>1164</v>
      </c>
      <c r="AN1048451" s="54"/>
      <c r="AO1048451" s="54"/>
      <c r="AP1048451" s="217" t="s">
        <v>732</v>
      </c>
      <c r="AQ1048451" s="217" t="s">
        <v>1165</v>
      </c>
      <c r="AR1048451" s="217" t="s">
        <v>1166</v>
      </c>
      <c r="AS1048451" s="217" t="s">
        <v>1167</v>
      </c>
      <c r="AT1048451" s="217" t="s">
        <v>1168</v>
      </c>
      <c r="AU1048451" s="54"/>
      <c r="AV1048451" s="54"/>
      <c r="AW1048451" s="217" t="s">
        <v>1169</v>
      </c>
      <c r="AX1048451" s="54"/>
      <c r="AY1048451" s="217" t="s">
        <v>1150</v>
      </c>
      <c r="AZ1048451" s="217" t="s">
        <v>1170</v>
      </c>
      <c r="BA1048451" s="217" t="s">
        <v>1171</v>
      </c>
      <c r="BB1048451" s="217" t="s">
        <v>1172</v>
      </c>
      <c r="BC1048451" s="54"/>
      <c r="BD1048451" s="54"/>
      <c r="BE1048451" s="54"/>
      <c r="BF1048451" s="54"/>
      <c r="BG1048451" s="217" t="s">
        <v>1173</v>
      </c>
      <c r="BH1048451" s="217" t="s">
        <v>648</v>
      </c>
      <c r="BI1048451" s="217" t="s">
        <v>1174</v>
      </c>
      <c r="BJ1048451" s="217" t="s">
        <v>1175</v>
      </c>
      <c r="BK1048451" s="54"/>
      <c r="BL1048451" s="54"/>
    </row>
    <row r="1048452" spans="21:64" ht="10.5" customHeight="1" x14ac:dyDescent="0.25">
      <c r="U1048452" s="56"/>
      <c r="AF1048452" s="54"/>
      <c r="AG1048452" s="217" t="s">
        <v>578</v>
      </c>
      <c r="AH1048452" s="54"/>
      <c r="AI1048452" s="217" t="s">
        <v>730</v>
      </c>
      <c r="AJ1048452" s="54"/>
      <c r="AK1048452" s="220" t="s">
        <v>731</v>
      </c>
      <c r="AL1048452" s="217" t="s">
        <v>1176</v>
      </c>
      <c r="AM1048452" s="217" t="s">
        <v>1177</v>
      </c>
      <c r="AN1048452" s="54"/>
      <c r="AO1048452" s="54"/>
      <c r="AP1048452" s="217" t="s">
        <v>1178</v>
      </c>
      <c r="AQ1048452" s="217" t="s">
        <v>1179</v>
      </c>
      <c r="AR1048452" s="217" t="s">
        <v>1180</v>
      </c>
      <c r="AS1048452" s="217" t="s">
        <v>1181</v>
      </c>
      <c r="AT1048452" s="217" t="s">
        <v>1182</v>
      </c>
      <c r="AU1048452" s="54"/>
      <c r="AV1048452" s="54"/>
      <c r="AW1048452" s="217" t="s">
        <v>1086</v>
      </c>
      <c r="AX1048452" s="54"/>
      <c r="AY1048452" s="217" t="s">
        <v>1183</v>
      </c>
      <c r="AZ1048452" s="217" t="s">
        <v>118</v>
      </c>
      <c r="BA1048452" s="217" t="s">
        <v>1184</v>
      </c>
      <c r="BB1048452" s="217" t="s">
        <v>1185</v>
      </c>
      <c r="BC1048452" s="54"/>
      <c r="BD1048452" s="54"/>
      <c r="BE1048452" s="54"/>
      <c r="BF1048452" s="54"/>
      <c r="BG1048452" s="217" t="s">
        <v>1186</v>
      </c>
      <c r="BH1048452" s="217" t="s">
        <v>1187</v>
      </c>
      <c r="BI1048452" s="217" t="s">
        <v>1188</v>
      </c>
      <c r="BJ1048452" s="217" t="s">
        <v>1189</v>
      </c>
      <c r="BK1048452" s="54"/>
      <c r="BL1048452" s="54"/>
    </row>
    <row r="1048453" spans="21:64" ht="10.5" hidden="1" customHeight="1" x14ac:dyDescent="0.25">
      <c r="U1048453" s="56"/>
      <c r="AF1048453" s="54"/>
      <c r="AG1048453" s="217" t="s">
        <v>579</v>
      </c>
      <c r="AH1048453" s="54"/>
      <c r="AI1048453" s="54"/>
      <c r="AJ1048453" s="54"/>
      <c r="AK1048453" s="217" t="s">
        <v>732</v>
      </c>
      <c r="AL1048453" s="217" t="s">
        <v>1190</v>
      </c>
      <c r="AM1048453" s="217" t="s">
        <v>1191</v>
      </c>
      <c r="AN1048453" s="54"/>
      <c r="AO1048453" s="54"/>
      <c r="AP1048453" s="217" t="s">
        <v>1192</v>
      </c>
      <c r="AQ1048453" s="217" t="s">
        <v>1193</v>
      </c>
      <c r="AR1048453" s="217" t="s">
        <v>1194</v>
      </c>
      <c r="AS1048453" s="217" t="s">
        <v>1195</v>
      </c>
      <c r="AT1048453" s="217" t="s">
        <v>716</v>
      </c>
      <c r="AU1048453" s="54"/>
      <c r="AV1048453" s="54"/>
      <c r="AW1048453" s="217" t="s">
        <v>1196</v>
      </c>
      <c r="AX1048453" s="54"/>
      <c r="AY1048453" s="217" t="s">
        <v>1197</v>
      </c>
      <c r="AZ1048453" s="217" t="s">
        <v>1198</v>
      </c>
      <c r="BA1048453" s="217" t="s">
        <v>1199</v>
      </c>
      <c r="BB1048453" s="217" t="s">
        <v>1200</v>
      </c>
      <c r="BC1048453" s="54"/>
      <c r="BD1048453" s="54"/>
      <c r="BE1048453" s="54"/>
      <c r="BF1048453" s="54"/>
      <c r="BG1048453" s="217" t="s">
        <v>1201</v>
      </c>
      <c r="BH1048453" s="217" t="s">
        <v>283</v>
      </c>
      <c r="BI1048453" s="217" t="s">
        <v>1202</v>
      </c>
      <c r="BJ1048453" s="217" t="s">
        <v>619</v>
      </c>
      <c r="BK1048453" s="54"/>
      <c r="BL1048453" s="54"/>
    </row>
    <row r="1048454" spans="21:64" ht="10.5" hidden="1" customHeight="1" x14ac:dyDescent="0.25">
      <c r="U1048454" s="56"/>
      <c r="AF1048454" s="54"/>
      <c r="AG1048454" s="217" t="s">
        <v>580</v>
      </c>
      <c r="AH1048454" s="54"/>
      <c r="AI1048454" s="54"/>
      <c r="AJ1048454" s="54"/>
      <c r="AK1048454" s="217" t="s">
        <v>733</v>
      </c>
      <c r="AL1048454" s="217" t="s">
        <v>1203</v>
      </c>
      <c r="AM1048454" s="217" t="s">
        <v>1204</v>
      </c>
      <c r="AN1048454" s="54"/>
      <c r="AO1048454" s="54"/>
      <c r="AP1048454" s="217" t="s">
        <v>1205</v>
      </c>
      <c r="AQ1048454" s="217" t="s">
        <v>1206</v>
      </c>
      <c r="AR1048454" s="217" t="s">
        <v>1119</v>
      </c>
      <c r="AS1048454" s="217" t="s">
        <v>642</v>
      </c>
      <c r="AT1048454" s="217" t="s">
        <v>1207</v>
      </c>
      <c r="AU1048454" s="54"/>
      <c r="AV1048454" s="54"/>
      <c r="AW1048454" s="217" t="s">
        <v>1208</v>
      </c>
      <c r="AX1048454" s="54"/>
      <c r="AY1048454" s="217" t="s">
        <v>1209</v>
      </c>
      <c r="AZ1048454" s="217" t="s">
        <v>1210</v>
      </c>
      <c r="BA1048454" s="217" t="s">
        <v>1211</v>
      </c>
      <c r="BB1048454" s="217" t="s">
        <v>1212</v>
      </c>
      <c r="BC1048454" s="54"/>
      <c r="BD1048454" s="54"/>
      <c r="BE1048454" s="54"/>
      <c r="BF1048454" s="54"/>
      <c r="BG1048454" s="217" t="s">
        <v>1213</v>
      </c>
      <c r="BH1048454" s="217" t="s">
        <v>1214</v>
      </c>
      <c r="BI1048454" s="217" t="s">
        <v>1215</v>
      </c>
      <c r="BJ1048454" s="217" t="s">
        <v>552</v>
      </c>
      <c r="BK1048454" s="54"/>
      <c r="BL1048454" s="54"/>
    </row>
    <row r="1048455" spans="21:64" ht="10.5" hidden="1" customHeight="1" x14ac:dyDescent="0.25">
      <c r="U1048455" s="56"/>
      <c r="AF1048455" s="54"/>
      <c r="AG1048455" s="217" t="s">
        <v>581</v>
      </c>
      <c r="AH1048455" s="54"/>
      <c r="AI1048455" s="54"/>
      <c r="AJ1048455" s="54"/>
      <c r="AK1048455" s="217" t="s">
        <v>734</v>
      </c>
      <c r="AL1048455" s="217" t="s">
        <v>1216</v>
      </c>
      <c r="AM1048455" s="217" t="s">
        <v>1217</v>
      </c>
      <c r="AN1048455" s="54"/>
      <c r="AO1048455" s="54"/>
      <c r="AP1048455" s="217" t="s">
        <v>1218</v>
      </c>
      <c r="AQ1048455" s="54"/>
      <c r="AR1048455" s="217" t="s">
        <v>1219</v>
      </c>
      <c r="AS1048455" s="217" t="s">
        <v>1220</v>
      </c>
      <c r="AT1048455" s="217" t="s">
        <v>1221</v>
      </c>
      <c r="AU1048455" s="54"/>
      <c r="AV1048455" s="54"/>
      <c r="AW1048455" s="217" t="s">
        <v>1222</v>
      </c>
      <c r="AX1048455" s="54"/>
      <c r="AY1048455" s="217" t="s">
        <v>1223</v>
      </c>
      <c r="AZ1048455" s="217" t="s">
        <v>1224</v>
      </c>
      <c r="BA1048455" s="217" t="s">
        <v>1225</v>
      </c>
      <c r="BB1048455" s="217" t="s">
        <v>1226</v>
      </c>
      <c r="BC1048455" s="54"/>
      <c r="BD1048455" s="54"/>
      <c r="BE1048455" s="54"/>
      <c r="BF1048455" s="54"/>
      <c r="BG1048455" s="217" t="s">
        <v>1227</v>
      </c>
      <c r="BH1048455" s="217" t="s">
        <v>1228</v>
      </c>
      <c r="BI1048455" s="217" t="s">
        <v>1229</v>
      </c>
      <c r="BJ1048455" s="217" t="s">
        <v>1230</v>
      </c>
      <c r="BK1048455" s="54"/>
      <c r="BL1048455" s="54"/>
    </row>
    <row r="1048456" spans="21:64" ht="10.5" hidden="1" customHeight="1" x14ac:dyDescent="0.25">
      <c r="U1048456" s="56"/>
      <c r="AF1048456" s="54"/>
      <c r="AG1048456" s="217" t="s">
        <v>582</v>
      </c>
      <c r="AH1048456" s="54"/>
      <c r="AI1048456" s="54"/>
      <c r="AJ1048456" s="54"/>
      <c r="AK1048456" s="217" t="s">
        <v>735</v>
      </c>
      <c r="AL1048456" s="217" t="s">
        <v>1231</v>
      </c>
      <c r="AM1048456" s="217" t="s">
        <v>1232</v>
      </c>
      <c r="AN1048456" s="54"/>
      <c r="AO1048456" s="54"/>
      <c r="AP1048456" s="217" t="s">
        <v>1233</v>
      </c>
      <c r="AQ1048456" s="54"/>
      <c r="AR1048456" s="217" t="s">
        <v>1234</v>
      </c>
      <c r="AS1048456" s="217" t="s">
        <v>1235</v>
      </c>
      <c r="AT1048456" s="217" t="s">
        <v>1236</v>
      </c>
      <c r="AU1048456" s="54"/>
      <c r="AV1048456" s="54"/>
      <c r="AW1048456" s="217" t="s">
        <v>1237</v>
      </c>
      <c r="AX1048456" s="54"/>
      <c r="AY1048456" s="217" t="s">
        <v>1238</v>
      </c>
      <c r="AZ1048456" s="217" t="s">
        <v>1239</v>
      </c>
      <c r="BA1048456" s="217" t="s">
        <v>1240</v>
      </c>
      <c r="BB1048456" s="217" t="s">
        <v>1241</v>
      </c>
      <c r="BC1048456" s="54"/>
      <c r="BD1048456" s="54"/>
      <c r="BE1048456" s="54"/>
      <c r="BF1048456" s="54"/>
      <c r="BG1048456" s="217" t="s">
        <v>1242</v>
      </c>
      <c r="BH1048456" s="54"/>
      <c r="BI1048456" s="217" t="s">
        <v>1243</v>
      </c>
      <c r="BJ1048456" s="217" t="s">
        <v>1244</v>
      </c>
      <c r="BK1048456" s="54"/>
      <c r="BL1048456" s="54"/>
    </row>
    <row r="1048457" spans="21:64" ht="10.5" hidden="1" customHeight="1" x14ac:dyDescent="0.25">
      <c r="U1048457" s="56"/>
      <c r="AF1048457" s="54"/>
      <c r="AG1048457" s="217" t="s">
        <v>262</v>
      </c>
      <c r="AH1048457" s="54"/>
      <c r="AI1048457" s="54"/>
      <c r="AJ1048457" s="54"/>
      <c r="AK1048457" s="217" t="s">
        <v>736</v>
      </c>
      <c r="AL1048457" s="217" t="s">
        <v>1245</v>
      </c>
      <c r="AM1048457" s="54"/>
      <c r="AN1048457" s="54"/>
      <c r="AO1048457" s="54"/>
      <c r="AP1048457" s="217" t="s">
        <v>1246</v>
      </c>
      <c r="AQ1048457" s="54"/>
      <c r="AR1048457" s="217" t="s">
        <v>1247</v>
      </c>
      <c r="AS1048457" s="217" t="s">
        <v>1248</v>
      </c>
      <c r="AT1048457" s="217" t="s">
        <v>1249</v>
      </c>
      <c r="AU1048457" s="54"/>
      <c r="AV1048457" s="54"/>
      <c r="AW1048457" s="217" t="s">
        <v>1250</v>
      </c>
      <c r="AX1048457" s="54"/>
      <c r="AY1048457" s="217" t="s">
        <v>1251</v>
      </c>
      <c r="AZ1048457" s="217" t="s">
        <v>1193</v>
      </c>
      <c r="BA1048457" s="217" t="s">
        <v>557</v>
      </c>
      <c r="BB1048457" s="217" t="s">
        <v>1252</v>
      </c>
      <c r="BC1048457" s="54"/>
      <c r="BD1048457" s="54"/>
      <c r="BE1048457" s="54"/>
      <c r="BF1048457" s="54"/>
      <c r="BG1048457" s="217" t="s">
        <v>716</v>
      </c>
      <c r="BH1048457" s="54"/>
      <c r="BI1048457" s="217" t="s">
        <v>1253</v>
      </c>
      <c r="BJ1048457" s="217" t="s">
        <v>1254</v>
      </c>
      <c r="BK1048457" s="54"/>
      <c r="BL1048457" s="54"/>
    </row>
    <row r="1048458" spans="21:64" ht="10.5" hidden="1" customHeight="1" x14ac:dyDescent="0.25">
      <c r="U1048458" s="56"/>
      <c r="AF1048458" s="54"/>
      <c r="AG1048458" s="217" t="s">
        <v>583</v>
      </c>
      <c r="AH1048458" s="54"/>
      <c r="AI1048458" s="54"/>
      <c r="AJ1048458" s="54"/>
      <c r="AK1048458" s="217" t="s">
        <v>737</v>
      </c>
      <c r="AL1048458" s="217" t="s">
        <v>1255</v>
      </c>
      <c r="AM1048458" s="54"/>
      <c r="AN1048458" s="54"/>
      <c r="AO1048458" s="54"/>
      <c r="AP1048458" s="217" t="s">
        <v>1256</v>
      </c>
      <c r="AQ1048458" s="54"/>
      <c r="AR1048458" s="217" t="s">
        <v>1257</v>
      </c>
      <c r="AS1048458" s="54"/>
      <c r="AT1048458" s="217" t="s">
        <v>1258</v>
      </c>
      <c r="AU1048458" s="54"/>
      <c r="AV1048458" s="54"/>
      <c r="AW1048458" s="217" t="s">
        <v>1259</v>
      </c>
      <c r="AX1048458" s="54"/>
      <c r="AY1048458" s="217" t="s">
        <v>1260</v>
      </c>
      <c r="AZ1048458" s="217" t="s">
        <v>1261</v>
      </c>
      <c r="BA1048458" s="217" t="s">
        <v>1262</v>
      </c>
      <c r="BB1048458" s="217" t="s">
        <v>1263</v>
      </c>
      <c r="BC1048458" s="54"/>
      <c r="BD1048458" s="54"/>
      <c r="BE1048458" s="54"/>
      <c r="BF1048458" s="54"/>
      <c r="BG1048458" s="217" t="s">
        <v>1264</v>
      </c>
      <c r="BH1048458" s="54"/>
      <c r="BI1048458" s="217" t="s">
        <v>1265</v>
      </c>
      <c r="BJ1048458" s="217" t="s">
        <v>1198</v>
      </c>
      <c r="BK1048458" s="54"/>
      <c r="BL1048458" s="54"/>
    </row>
    <row r="1048459" spans="21:64" ht="10.5" hidden="1" customHeight="1" x14ac:dyDescent="0.25">
      <c r="U1048459" s="56"/>
      <c r="AF1048459" s="54"/>
      <c r="AG1048459" s="217" t="s">
        <v>584</v>
      </c>
      <c r="AH1048459" s="54"/>
      <c r="AI1048459" s="54"/>
      <c r="AJ1048459" s="54"/>
      <c r="AK1048459" s="217" t="s">
        <v>738</v>
      </c>
      <c r="AL1048459" s="217" t="s">
        <v>1266</v>
      </c>
      <c r="AM1048459" s="54"/>
      <c r="AN1048459" s="54"/>
      <c r="AO1048459" s="54"/>
      <c r="AP1048459" s="217" t="s">
        <v>1267</v>
      </c>
      <c r="AQ1048459" s="54"/>
      <c r="AR1048459" s="217" t="s">
        <v>1268</v>
      </c>
      <c r="AS1048459" s="54"/>
      <c r="AT1048459" s="217" t="s">
        <v>1269</v>
      </c>
      <c r="AU1048459" s="54"/>
      <c r="AV1048459" s="54"/>
      <c r="AW1048459" s="217" t="s">
        <v>1270</v>
      </c>
      <c r="AX1048459" s="54"/>
      <c r="AY1048459" s="217"/>
      <c r="AZ1048459" s="54"/>
      <c r="BA1048459" s="217" t="s">
        <v>1271</v>
      </c>
      <c r="BB1048459" s="217" t="s">
        <v>1272</v>
      </c>
      <c r="BC1048459" s="54"/>
      <c r="BD1048459" s="54"/>
      <c r="BE1048459" s="54"/>
      <c r="BF1048459" s="54"/>
      <c r="BG1048459" s="217" t="s">
        <v>1273</v>
      </c>
      <c r="BH1048459" s="54"/>
      <c r="BI1048459" s="217" t="s">
        <v>1274</v>
      </c>
      <c r="BJ1048459" s="217" t="s">
        <v>1275</v>
      </c>
      <c r="BK1048459" s="54"/>
      <c r="BL1048459" s="54"/>
    </row>
    <row r="1048460" spans="21:64" ht="10.5" hidden="1" customHeight="1" x14ac:dyDescent="0.25">
      <c r="U1048460" s="56"/>
      <c r="AF1048460" s="54"/>
      <c r="AG1048460" s="217" t="s">
        <v>585</v>
      </c>
      <c r="AH1048460" s="54"/>
      <c r="AI1048460" s="54"/>
      <c r="AJ1048460" s="54"/>
      <c r="AK1048460" s="217" t="s">
        <v>739</v>
      </c>
      <c r="AL1048460" s="217" t="s">
        <v>1276</v>
      </c>
      <c r="AM1048460" s="54"/>
      <c r="AN1048460" s="54"/>
      <c r="AO1048460" s="54"/>
      <c r="AP1048460" s="217" t="s">
        <v>1277</v>
      </c>
      <c r="AQ1048460" s="54"/>
      <c r="AR1048460" s="54"/>
      <c r="AS1048460" s="54"/>
      <c r="AT1048460" s="217" t="s">
        <v>1278</v>
      </c>
      <c r="AU1048460" s="54"/>
      <c r="AV1048460" s="54"/>
      <c r="AW1048460" s="217" t="s">
        <v>1279</v>
      </c>
      <c r="AX1048460" s="54"/>
      <c r="AY1048460" s="54"/>
      <c r="AZ1048460" s="54"/>
      <c r="BA1048460" s="217" t="s">
        <v>1280</v>
      </c>
      <c r="BB1048460" s="217" t="s">
        <v>1281</v>
      </c>
      <c r="BC1048460" s="54"/>
      <c r="BD1048460" s="54"/>
      <c r="BE1048460" s="54"/>
      <c r="BF1048460" s="54"/>
      <c r="BG1048460" s="217" t="s">
        <v>1282</v>
      </c>
      <c r="BH1048460" s="54"/>
      <c r="BI1048460" s="217" t="s">
        <v>1283</v>
      </c>
      <c r="BJ1048460" s="217" t="s">
        <v>1284</v>
      </c>
      <c r="BK1048460" s="54"/>
      <c r="BL1048460" s="54"/>
    </row>
    <row r="1048461" spans="21:64" ht="8.25" hidden="1" customHeight="1" x14ac:dyDescent="0.25">
      <c r="U1048461" s="56"/>
      <c r="AF1048461" s="54"/>
      <c r="AG1048461" s="217" t="s">
        <v>586</v>
      </c>
      <c r="AH1048461" s="54"/>
      <c r="AI1048461" s="54"/>
      <c r="AJ1048461" s="54"/>
      <c r="AK1048461" s="217" t="s">
        <v>740</v>
      </c>
      <c r="AL1048461" s="217" t="s">
        <v>1285</v>
      </c>
      <c r="AM1048461" s="54"/>
      <c r="AN1048461" s="54"/>
      <c r="AO1048461" s="54"/>
      <c r="AP1048461" s="217" t="s">
        <v>1286</v>
      </c>
      <c r="AQ1048461" s="54"/>
      <c r="AR1048461" s="54"/>
      <c r="AS1048461" s="54"/>
      <c r="AT1048461" s="217" t="s">
        <v>1287</v>
      </c>
      <c r="AU1048461" s="54"/>
      <c r="AV1048461" s="54"/>
      <c r="AW1048461" s="217" t="s">
        <v>1288</v>
      </c>
      <c r="AX1048461" s="54"/>
      <c r="AY1048461" s="54"/>
      <c r="AZ1048461" s="54"/>
      <c r="BA1048461" s="217" t="s">
        <v>1289</v>
      </c>
      <c r="BB1048461" s="217" t="s">
        <v>1290</v>
      </c>
      <c r="BC1048461" s="54"/>
      <c r="BD1048461" s="54"/>
      <c r="BE1048461" s="54"/>
      <c r="BF1048461" s="54"/>
      <c r="BG1048461" s="217" t="s">
        <v>1291</v>
      </c>
      <c r="BH1048461" s="54"/>
      <c r="BI1048461" s="217" t="s">
        <v>1292</v>
      </c>
      <c r="BJ1048461" s="217" t="s">
        <v>648</v>
      </c>
      <c r="BK1048461" s="54"/>
      <c r="BL1048461" s="54"/>
    </row>
    <row r="1048462" spans="21:64" ht="10.5" hidden="1" customHeight="1" x14ac:dyDescent="0.25">
      <c r="U1048462" s="56"/>
      <c r="AF1048462" s="54"/>
      <c r="AG1048462" s="217" t="s">
        <v>587</v>
      </c>
      <c r="AH1048462" s="54"/>
      <c r="AI1048462" s="54"/>
      <c r="AJ1048462" s="54"/>
      <c r="AK1048462" s="217" t="s">
        <v>741</v>
      </c>
      <c r="AL1048462" s="217" t="s">
        <v>1293</v>
      </c>
      <c r="AM1048462" s="54"/>
      <c r="AN1048462" s="54"/>
      <c r="AO1048462" s="54"/>
      <c r="AP1048462" s="217" t="s">
        <v>745</v>
      </c>
      <c r="AQ1048462" s="54"/>
      <c r="AR1048462" s="54"/>
      <c r="AS1048462" s="54"/>
      <c r="AT1048462" s="217" t="s">
        <v>1294</v>
      </c>
      <c r="AU1048462" s="54"/>
      <c r="AV1048462" s="54"/>
      <c r="AW1048462" s="217" t="s">
        <v>1295</v>
      </c>
      <c r="AX1048462" s="54"/>
      <c r="AY1048462" s="54"/>
      <c r="AZ1048462" s="54"/>
      <c r="BA1048462" s="217" t="s">
        <v>990</v>
      </c>
      <c r="BB1048462" s="217" t="s">
        <v>619</v>
      </c>
      <c r="BC1048462" s="54"/>
      <c r="BD1048462" s="54"/>
      <c r="BE1048462" s="54"/>
      <c r="BF1048462" s="54"/>
      <c r="BG1048462" s="217" t="s">
        <v>1296</v>
      </c>
      <c r="BH1048462" s="54"/>
      <c r="BI1048462" s="217" t="s">
        <v>1297</v>
      </c>
      <c r="BJ1048462" s="217" t="s">
        <v>1298</v>
      </c>
      <c r="BK1048462" s="54"/>
      <c r="BL1048462" s="54"/>
    </row>
    <row r="1048463" spans="21:64" ht="10.5" hidden="1" customHeight="1" x14ac:dyDescent="0.25">
      <c r="U1048463" s="56"/>
      <c r="AF1048463" s="54"/>
      <c r="AG1048463" s="217" t="s">
        <v>588</v>
      </c>
      <c r="AH1048463" s="54"/>
      <c r="AI1048463" s="54"/>
      <c r="AJ1048463" s="54"/>
      <c r="AK1048463" s="217" t="s">
        <v>742</v>
      </c>
      <c r="AL1048463" s="217" t="s">
        <v>1299</v>
      </c>
      <c r="AM1048463" s="54"/>
      <c r="AN1048463" s="54"/>
      <c r="AO1048463" s="54"/>
      <c r="AP1048463" s="217" t="s">
        <v>1300</v>
      </c>
      <c r="AQ1048463" s="54"/>
      <c r="AR1048463" s="54"/>
      <c r="AS1048463" s="54"/>
      <c r="AT1048463" s="217" t="s">
        <v>1301</v>
      </c>
      <c r="AU1048463" s="54"/>
      <c r="AV1048463" s="54"/>
      <c r="AW1048463" s="217" t="s">
        <v>1302</v>
      </c>
      <c r="AX1048463" s="54"/>
      <c r="AY1048463" s="54"/>
      <c r="AZ1048463" s="54"/>
      <c r="BA1048463" s="217" t="s">
        <v>1303</v>
      </c>
      <c r="BB1048463" s="217" t="s">
        <v>1304</v>
      </c>
      <c r="BC1048463" s="54"/>
      <c r="BD1048463" s="54"/>
      <c r="BE1048463" s="54"/>
      <c r="BF1048463" s="54"/>
      <c r="BG1048463" s="217" t="s">
        <v>1305</v>
      </c>
      <c r="BH1048463" s="54"/>
      <c r="BI1048463" s="217" t="s">
        <v>1306</v>
      </c>
      <c r="BJ1048463" s="217" t="s">
        <v>1307</v>
      </c>
      <c r="BK1048463" s="54"/>
      <c r="BL1048463" s="54"/>
    </row>
    <row r="1048464" spans="21:64" ht="10.5" hidden="1" customHeight="1" x14ac:dyDescent="0.25">
      <c r="U1048464" s="56"/>
      <c r="AF1048464" s="54"/>
      <c r="AG1048464" s="217" t="s">
        <v>589</v>
      </c>
      <c r="AH1048464" s="54"/>
      <c r="AI1048464" s="54"/>
      <c r="AJ1048464" s="54"/>
      <c r="AK1048464" s="217" t="s">
        <v>743</v>
      </c>
      <c r="AL1048464" s="217" t="s">
        <v>1308</v>
      </c>
      <c r="AM1048464" s="54"/>
      <c r="AN1048464" s="54"/>
      <c r="AO1048464" s="54"/>
      <c r="AP1048464" s="217" t="s">
        <v>1309</v>
      </c>
      <c r="AQ1048464" s="54"/>
      <c r="AR1048464" s="54"/>
      <c r="AS1048464" s="54"/>
      <c r="AT1048464" s="217" t="s">
        <v>1310</v>
      </c>
      <c r="AU1048464" s="54"/>
      <c r="AV1048464" s="54"/>
      <c r="AW1048464" s="217" t="s">
        <v>1311</v>
      </c>
      <c r="AX1048464" s="54"/>
      <c r="AY1048464" s="54"/>
      <c r="AZ1048464" s="54"/>
      <c r="BA1048464" s="217" t="s">
        <v>1312</v>
      </c>
      <c r="BB1048464" s="217" t="s">
        <v>1313</v>
      </c>
      <c r="BC1048464" s="54"/>
      <c r="BD1048464" s="54"/>
      <c r="BE1048464" s="54"/>
      <c r="BF1048464" s="54"/>
      <c r="BG1048464" s="217" t="s">
        <v>1314</v>
      </c>
      <c r="BH1048464" s="54"/>
      <c r="BI1048464" s="217" t="s">
        <v>1315</v>
      </c>
      <c r="BJ1048464" s="217" t="s">
        <v>1316</v>
      </c>
      <c r="BK1048464" s="54"/>
      <c r="BL1048464" s="54"/>
    </row>
    <row r="1048465" spans="2:64" ht="10.5" hidden="1" customHeight="1" x14ac:dyDescent="0.25">
      <c r="U1048465" s="56"/>
      <c r="AF1048465" s="54"/>
      <c r="AG1048465" s="217" t="s">
        <v>590</v>
      </c>
      <c r="AH1048465" s="54"/>
      <c r="AI1048465" s="54"/>
      <c r="AJ1048465" s="54"/>
      <c r="AK1048465" s="217" t="s">
        <v>744</v>
      </c>
      <c r="AL1048465" s="217" t="s">
        <v>1317</v>
      </c>
      <c r="AM1048465" s="54"/>
      <c r="AN1048465" s="54"/>
      <c r="AO1048465" s="54"/>
      <c r="AP1048465" s="217" t="s">
        <v>1318</v>
      </c>
      <c r="AQ1048465" s="54"/>
      <c r="AR1048465" s="54"/>
      <c r="AS1048465" s="54"/>
      <c r="AT1048465" s="217" t="s">
        <v>1319</v>
      </c>
      <c r="AU1048465" s="54"/>
      <c r="AV1048465" s="54"/>
      <c r="AW1048465" s="217" t="s">
        <v>1320</v>
      </c>
      <c r="AX1048465" s="54"/>
      <c r="AY1048465" s="54"/>
      <c r="AZ1048465" s="54"/>
      <c r="BA1048465" s="217" t="s">
        <v>1321</v>
      </c>
      <c r="BB1048465" s="217" t="s">
        <v>1322</v>
      </c>
      <c r="BC1048465" s="54"/>
      <c r="BD1048465" s="54"/>
      <c r="BE1048465" s="54"/>
      <c r="BF1048465" s="54"/>
      <c r="BG1048465" s="217" t="s">
        <v>1323</v>
      </c>
      <c r="BH1048465" s="54"/>
      <c r="BI1048465" s="217" t="s">
        <v>1324</v>
      </c>
      <c r="BJ1048465" s="217" t="s">
        <v>1325</v>
      </c>
      <c r="BK1048465" s="54"/>
      <c r="BL1048465" s="54"/>
    </row>
    <row r="1048466" spans="2:64" ht="10.5" hidden="1" customHeight="1" x14ac:dyDescent="0.25">
      <c r="U1048466" s="57"/>
      <c r="AF1048466" s="54"/>
      <c r="AG1048466" s="217" t="s">
        <v>591</v>
      </c>
      <c r="AH1048466" s="54"/>
      <c r="AI1048466" s="54"/>
      <c r="AJ1048466" s="54"/>
      <c r="AK1048466" s="217" t="s">
        <v>745</v>
      </c>
      <c r="AL1048466" s="217" t="s">
        <v>1326</v>
      </c>
      <c r="AM1048466" s="54"/>
      <c r="AN1048466" s="54"/>
      <c r="AO1048466" s="54"/>
      <c r="AP1048466" s="217" t="s">
        <v>283</v>
      </c>
      <c r="AQ1048466" s="54"/>
      <c r="AR1048466" s="54"/>
      <c r="AS1048466" s="54"/>
      <c r="AT1048466" s="217" t="s">
        <v>144</v>
      </c>
      <c r="AU1048466" s="54"/>
      <c r="AV1048466" s="54"/>
      <c r="AW1048466" s="217" t="s">
        <v>1327</v>
      </c>
      <c r="AX1048466" s="54"/>
      <c r="AY1048466" s="54"/>
      <c r="AZ1048466" s="54"/>
      <c r="BA1048466" s="217" t="s">
        <v>1328</v>
      </c>
      <c r="BB1048466" s="217" t="s">
        <v>1329</v>
      </c>
      <c r="BC1048466" s="54"/>
      <c r="BD1048466" s="54"/>
      <c r="BE1048466" s="54"/>
      <c r="BF1048466" s="54"/>
      <c r="BG1048466" s="217" t="s">
        <v>1330</v>
      </c>
      <c r="BH1048466" s="54"/>
      <c r="BI1048466" s="217" t="s">
        <v>1331</v>
      </c>
      <c r="BJ1048466" s="217" t="s">
        <v>1332</v>
      </c>
      <c r="BK1048466" s="54"/>
      <c r="BL1048466" s="54"/>
    </row>
    <row r="1048467" spans="2:64" ht="10.5" hidden="1" customHeight="1" x14ac:dyDescent="0.25">
      <c r="E1048467" s="54"/>
      <c r="U1048467" s="57"/>
      <c r="AF1048467" s="54"/>
      <c r="AG1048467" s="217" t="s">
        <v>592</v>
      </c>
      <c r="AH1048467" s="54"/>
      <c r="AI1048467" s="54"/>
      <c r="AJ1048467" s="54"/>
      <c r="AK1048467" s="217" t="s">
        <v>746</v>
      </c>
      <c r="AL1048467" s="217" t="s">
        <v>1333</v>
      </c>
      <c r="AM1048467" s="54"/>
      <c r="AN1048467" s="54"/>
      <c r="AO1048467" s="54"/>
      <c r="AP1048467" s="217" t="s">
        <v>1334</v>
      </c>
      <c r="AQ1048467" s="54"/>
      <c r="AR1048467" s="54"/>
      <c r="AS1048467" s="54"/>
      <c r="AT1048467" s="217" t="s">
        <v>1335</v>
      </c>
      <c r="AU1048467" s="54"/>
      <c r="AV1048467" s="54"/>
      <c r="AW1048467" s="54"/>
      <c r="AX1048467" s="54"/>
      <c r="AY1048467" s="54"/>
      <c r="AZ1048467" s="54"/>
      <c r="BA1048467" s="217" t="s">
        <v>664</v>
      </c>
      <c r="BB1048467" s="217" t="s">
        <v>1336</v>
      </c>
      <c r="BC1048467" s="54"/>
      <c r="BD1048467" s="54"/>
      <c r="BE1048467" s="54"/>
      <c r="BF1048467" s="54"/>
      <c r="BG1048467" s="217" t="s">
        <v>145</v>
      </c>
      <c r="BH1048467" s="54"/>
      <c r="BI1048467" s="217" t="s">
        <v>1337</v>
      </c>
      <c r="BJ1048467" s="217" t="s">
        <v>1338</v>
      </c>
      <c r="BK1048467" s="54"/>
      <c r="BL1048467" s="54"/>
    </row>
    <row r="1048468" spans="2:64" ht="10.5" hidden="1" customHeight="1" x14ac:dyDescent="0.25">
      <c r="E1048468" s="54"/>
      <c r="U1048468" s="57"/>
      <c r="AF1048468" s="54"/>
      <c r="AG1048468" s="217" t="s">
        <v>593</v>
      </c>
      <c r="AH1048468" s="54"/>
      <c r="AI1048468" s="54"/>
      <c r="AJ1048468" s="54"/>
      <c r="AK1048468" s="217" t="s">
        <v>747</v>
      </c>
      <c r="AL1048468" s="217" t="s">
        <v>1339</v>
      </c>
      <c r="AM1048468" s="54"/>
      <c r="AN1048468" s="54"/>
      <c r="AO1048468" s="54"/>
      <c r="AP1048468" s="217" t="s">
        <v>1340</v>
      </c>
      <c r="AQ1048468" s="54"/>
      <c r="AR1048468" s="54"/>
      <c r="AS1048468" s="54"/>
      <c r="AT1048468" s="217" t="s">
        <v>1341</v>
      </c>
      <c r="AU1048468" s="54"/>
      <c r="AV1048468" s="54"/>
      <c r="AW1048468" s="54"/>
      <c r="AX1048468" s="54"/>
      <c r="AY1048468" s="54"/>
      <c r="AZ1048468" s="54"/>
      <c r="BA1048468" s="217" t="s">
        <v>1342</v>
      </c>
      <c r="BB1048468" s="217" t="s">
        <v>1343</v>
      </c>
      <c r="BC1048468" s="54"/>
      <c r="BD1048468" s="54"/>
      <c r="BE1048468" s="54"/>
      <c r="BF1048468" s="54"/>
      <c r="BG1048468" s="217" t="s">
        <v>1344</v>
      </c>
      <c r="BH1048468" s="54"/>
      <c r="BI1048468" s="217" t="s">
        <v>1345</v>
      </c>
      <c r="BJ1048468" s="217" t="s">
        <v>1346</v>
      </c>
      <c r="BK1048468" s="54"/>
      <c r="BL1048468" s="54"/>
    </row>
    <row r="1048469" spans="2:64" ht="10.5" hidden="1" customHeight="1" x14ac:dyDescent="0.25">
      <c r="E1048469" s="54"/>
      <c r="U1048469" s="57"/>
      <c r="AF1048469" s="54"/>
      <c r="AG1048469" s="217" t="s">
        <v>594</v>
      </c>
      <c r="AH1048469" s="54"/>
      <c r="AI1048469" s="54"/>
      <c r="AJ1048469" s="54"/>
      <c r="AK1048469" s="217" t="s">
        <v>748</v>
      </c>
      <c r="AL1048469" s="217" t="s">
        <v>1347</v>
      </c>
      <c r="AM1048469" s="54"/>
      <c r="AN1048469" s="54"/>
      <c r="AO1048469" s="54"/>
      <c r="AP1048469" s="217" t="s">
        <v>1348</v>
      </c>
      <c r="AQ1048469" s="54"/>
      <c r="AR1048469" s="54"/>
      <c r="AS1048469" s="54"/>
      <c r="AT1048469" s="217" t="s">
        <v>1349</v>
      </c>
      <c r="AU1048469" s="54"/>
      <c r="AV1048469" s="54"/>
      <c r="AW1048469" s="54"/>
      <c r="AX1048469" s="54"/>
      <c r="AY1048469" s="54"/>
      <c r="AZ1048469" s="54"/>
      <c r="BA1048469" s="217" t="s">
        <v>1350</v>
      </c>
      <c r="BB1048469" s="217" t="s">
        <v>276</v>
      </c>
      <c r="BC1048469" s="54"/>
      <c r="BD1048469" s="54"/>
      <c r="BE1048469" s="54"/>
      <c r="BF1048469" s="54"/>
      <c r="BG1048469" s="217" t="s">
        <v>1351</v>
      </c>
      <c r="BH1048469" s="54"/>
      <c r="BI1048469" s="217" t="s">
        <v>1352</v>
      </c>
      <c r="BJ1048469" s="217" t="s">
        <v>1353</v>
      </c>
      <c r="BK1048469" s="54"/>
      <c r="BL1048469" s="54"/>
    </row>
    <row r="1048470" spans="2:64" ht="10.5" hidden="1" customHeight="1" x14ac:dyDescent="0.25">
      <c r="U1048470" s="57"/>
      <c r="AF1048470" s="54"/>
      <c r="AG1048470" s="217" t="s">
        <v>595</v>
      </c>
      <c r="AH1048470" s="54"/>
      <c r="AI1048470" s="54"/>
      <c r="AJ1048470" s="54"/>
      <c r="AK1048470" s="217" t="s">
        <v>749</v>
      </c>
      <c r="AL1048470" s="217" t="s">
        <v>1354</v>
      </c>
      <c r="AM1048470" s="54"/>
      <c r="AN1048470" s="54"/>
      <c r="AO1048470" s="54"/>
      <c r="AP1048470" s="217" t="s">
        <v>1355</v>
      </c>
      <c r="AQ1048470" s="54"/>
      <c r="AR1048470" s="54"/>
      <c r="AS1048470" s="54"/>
      <c r="AT1048470" s="217" t="s">
        <v>1356</v>
      </c>
      <c r="AU1048470" s="54"/>
      <c r="AV1048470" s="54"/>
      <c r="AW1048470" s="54"/>
      <c r="AX1048470" s="54"/>
      <c r="AY1048470" s="54"/>
      <c r="AZ1048470" s="54"/>
      <c r="BA1048470" s="54"/>
      <c r="BB1048470" s="217" t="s">
        <v>1357</v>
      </c>
      <c r="BC1048470" s="54"/>
      <c r="BD1048470" s="54"/>
      <c r="BE1048470" s="54"/>
      <c r="BF1048470" s="54"/>
      <c r="BG1048470" s="217" t="s">
        <v>1358</v>
      </c>
      <c r="BH1048470" s="54"/>
      <c r="BI1048470" s="217" t="s">
        <v>647</v>
      </c>
      <c r="BJ1048470" s="217" t="s">
        <v>1359</v>
      </c>
      <c r="BK1048470" s="54"/>
      <c r="BL1048470" s="54"/>
    </row>
    <row r="1048471" spans="2:64" ht="10.5" hidden="1" customHeight="1" x14ac:dyDescent="0.25">
      <c r="U1048471" s="57"/>
      <c r="AF1048471" s="54"/>
      <c r="AG1048471" s="217" t="s">
        <v>596</v>
      </c>
      <c r="AH1048471" s="54"/>
      <c r="AI1048471" s="54"/>
      <c r="AJ1048471" s="54"/>
      <c r="AK1048471" s="217" t="s">
        <v>750</v>
      </c>
      <c r="AL1048471" s="217" t="s">
        <v>1360</v>
      </c>
      <c r="AM1048471" s="54"/>
      <c r="AN1048471" s="54"/>
      <c r="AO1048471" s="54"/>
      <c r="AP1048471" s="217" t="s">
        <v>1361</v>
      </c>
      <c r="AQ1048471" s="54"/>
      <c r="AR1048471" s="54"/>
      <c r="AS1048471" s="54"/>
      <c r="AT1048471" s="217" t="s">
        <v>1362</v>
      </c>
      <c r="AU1048471" s="54"/>
      <c r="AV1048471" s="54"/>
      <c r="AW1048471" s="54"/>
      <c r="AX1048471" s="54"/>
      <c r="AY1048471" s="54"/>
      <c r="AZ1048471" s="54"/>
      <c r="BA1048471" s="54"/>
      <c r="BB1048471" s="217" t="s">
        <v>1363</v>
      </c>
      <c r="BC1048471" s="54"/>
      <c r="BD1048471" s="54"/>
      <c r="BE1048471" s="54"/>
      <c r="BF1048471" s="54"/>
      <c r="BG1048471" s="217" t="s">
        <v>1364</v>
      </c>
      <c r="BH1048471" s="54"/>
      <c r="BI1048471" s="217" t="s">
        <v>1365</v>
      </c>
      <c r="BJ1048471" s="217" t="s">
        <v>1366</v>
      </c>
      <c r="BK1048471" s="54"/>
      <c r="BL1048471" s="54"/>
    </row>
    <row r="1048472" spans="2:64" s="122" customFormat="1" ht="10.5" hidden="1" customHeight="1" x14ac:dyDescent="0.25">
      <c r="B1048472" s="122" t="s">
        <v>37</v>
      </c>
      <c r="C1048472" s="122" t="s">
        <v>38</v>
      </c>
      <c r="G1048472" s="122" t="s">
        <v>40</v>
      </c>
      <c r="H1048472" s="122" t="s">
        <v>5</v>
      </c>
      <c r="J1048472" s="122" t="s">
        <v>41</v>
      </c>
      <c r="L1048472" s="122" t="s">
        <v>58</v>
      </c>
      <c r="U1048472" s="270"/>
      <c r="V1048472" s="122" t="s">
        <v>94</v>
      </c>
      <c r="X1048472" s="122" t="s">
        <v>359</v>
      </c>
      <c r="Y1048472" s="122" t="s">
        <v>469</v>
      </c>
      <c r="Z1048472" s="122" t="s">
        <v>490</v>
      </c>
      <c r="AA1048472" s="122" t="s">
        <v>491</v>
      </c>
      <c r="AB1048472" s="122" t="s">
        <v>470</v>
      </c>
      <c r="AC1048472" s="122" t="s">
        <v>471</v>
      </c>
      <c r="AF1048472" s="271"/>
      <c r="AG1048472" s="272" t="s">
        <v>597</v>
      </c>
      <c r="AH1048472" s="271"/>
      <c r="AI1048472" s="271"/>
      <c r="AJ1048472" s="271"/>
      <c r="AK1048472" s="272" t="s">
        <v>751</v>
      </c>
      <c r="AL1048472" s="272" t="s">
        <v>1367</v>
      </c>
      <c r="AM1048472" s="271"/>
      <c r="AN1048472" s="271"/>
      <c r="AO1048472" s="271"/>
      <c r="AP1048472" s="271"/>
      <c r="AQ1048472" s="271"/>
      <c r="AR1048472" s="271"/>
      <c r="AS1048472" s="271"/>
      <c r="AT1048472" s="272" t="s">
        <v>1368</v>
      </c>
      <c r="AU1048472" s="271"/>
      <c r="AV1048472" s="271"/>
      <c r="AW1048472" s="271"/>
      <c r="AX1048472" s="271"/>
      <c r="AY1048472" s="271"/>
      <c r="AZ1048472" s="271"/>
      <c r="BA1048472" s="271"/>
      <c r="BB1048472" s="272" t="s">
        <v>1369</v>
      </c>
      <c r="BC1048472" s="271"/>
      <c r="BD1048472" s="271"/>
      <c r="BE1048472" s="271"/>
      <c r="BF1048472" s="271"/>
      <c r="BG1048472" s="272" t="s">
        <v>1370</v>
      </c>
      <c r="BH1048472" s="271"/>
      <c r="BI1048472" s="272" t="s">
        <v>1318</v>
      </c>
      <c r="BJ1048472" s="271"/>
      <c r="BK1048472" s="271"/>
      <c r="BL1048472" s="271"/>
    </row>
    <row r="1048473" spans="2:64" s="122" customFormat="1" ht="10.5" hidden="1" customHeight="1" x14ac:dyDescent="0.25">
      <c r="B1048473" s="271" t="s">
        <v>38</v>
      </c>
      <c r="C1048473" s="271" t="s">
        <v>94</v>
      </c>
      <c r="D1048473" s="271"/>
      <c r="G1048473" s="271" t="s">
        <v>49</v>
      </c>
      <c r="H1048473" s="271" t="s">
        <v>42</v>
      </c>
      <c r="J1048473" s="271" t="s">
        <v>45</v>
      </c>
      <c r="L1048473" s="271" t="s">
        <v>59</v>
      </c>
      <c r="M1048473" s="271" t="s">
        <v>71</v>
      </c>
      <c r="N1048473" s="271" t="s">
        <v>61</v>
      </c>
      <c r="R1048473" s="271"/>
      <c r="S1048473" s="271"/>
      <c r="T1048473" s="273"/>
      <c r="U1048473" s="270"/>
      <c r="V1048473" s="274" t="s">
        <v>256</v>
      </c>
      <c r="X1048473" s="122" t="s">
        <v>469</v>
      </c>
      <c r="Y1048473" s="122" t="s">
        <v>486</v>
      </c>
      <c r="Z1048473" s="122" t="s">
        <v>488</v>
      </c>
      <c r="AA1048473" s="122" t="s">
        <v>488</v>
      </c>
      <c r="AB1048473" s="122" t="s">
        <v>488</v>
      </c>
      <c r="AC1048473" s="122" t="s">
        <v>488</v>
      </c>
      <c r="AF1048473" s="271"/>
      <c r="AG1048473" s="272" t="s">
        <v>598</v>
      </c>
      <c r="AH1048473" s="271"/>
      <c r="AI1048473" s="271"/>
      <c r="AJ1048473" s="271"/>
      <c r="AK1048473" s="272" t="s">
        <v>752</v>
      </c>
      <c r="AL1048473" s="272" t="s">
        <v>1371</v>
      </c>
      <c r="AM1048473" s="271"/>
      <c r="AN1048473" s="271"/>
      <c r="AO1048473" s="271"/>
      <c r="AP1048473" s="271"/>
      <c r="AQ1048473" s="271"/>
      <c r="AR1048473" s="271"/>
      <c r="AS1048473" s="271"/>
      <c r="AT1048473" s="272" t="s">
        <v>1372</v>
      </c>
      <c r="AU1048473" s="271"/>
      <c r="AV1048473" s="271"/>
      <c r="AW1048473" s="271"/>
      <c r="AX1048473" s="271"/>
      <c r="AY1048473" s="271"/>
      <c r="AZ1048473" s="271"/>
      <c r="BA1048473" s="271"/>
      <c r="BB1048473" s="272" t="s">
        <v>1373</v>
      </c>
      <c r="BC1048473" s="271"/>
      <c r="BD1048473" s="271"/>
      <c r="BE1048473" s="271"/>
      <c r="BF1048473" s="271"/>
      <c r="BG1048473" s="272" t="s">
        <v>1374</v>
      </c>
      <c r="BH1048473" s="271"/>
      <c r="BI1048473" s="272" t="s">
        <v>1375</v>
      </c>
      <c r="BJ1048473" s="271"/>
      <c r="BK1048473" s="271"/>
      <c r="BL1048473" s="271"/>
    </row>
    <row r="1048474" spans="2:64" s="122" customFormat="1" ht="10.5" hidden="1" customHeight="1" x14ac:dyDescent="0.25">
      <c r="B1048474" s="271" t="s">
        <v>19</v>
      </c>
      <c r="D1048474" s="271"/>
      <c r="G1048474" s="271" t="s">
        <v>50</v>
      </c>
      <c r="H1048474" s="271" t="s">
        <v>43</v>
      </c>
      <c r="J1048474" s="271" t="s">
        <v>7</v>
      </c>
      <c r="M1048474" s="271" t="s">
        <v>72</v>
      </c>
      <c r="N1048474" s="271" t="s">
        <v>62</v>
      </c>
      <c r="S1048474" s="271"/>
      <c r="T1048474" s="273"/>
      <c r="U1048474" s="270"/>
      <c r="V1048474" s="274" t="s">
        <v>257</v>
      </c>
      <c r="X1048474" s="122" t="s">
        <v>490</v>
      </c>
      <c r="Y1048474" s="122" t="s">
        <v>487</v>
      </c>
      <c r="AC1048474" s="122" t="s">
        <v>489</v>
      </c>
      <c r="AF1048474" s="271"/>
      <c r="AG1048474" s="272" t="s">
        <v>599</v>
      </c>
      <c r="AH1048474" s="271"/>
      <c r="AI1048474" s="271"/>
      <c r="AJ1048474" s="271"/>
      <c r="AK1048474" s="272" t="s">
        <v>753</v>
      </c>
      <c r="AL1048474" s="272" t="s">
        <v>1376</v>
      </c>
      <c r="AM1048474" s="271"/>
      <c r="AN1048474" s="271"/>
      <c r="AO1048474" s="271"/>
      <c r="AP1048474" s="271"/>
      <c r="AQ1048474" s="271"/>
      <c r="AR1048474" s="271"/>
      <c r="AS1048474" s="271"/>
      <c r="AT1048474" s="272" t="s">
        <v>1377</v>
      </c>
      <c r="AU1048474" s="271"/>
      <c r="AV1048474" s="271"/>
      <c r="AW1048474" s="271"/>
      <c r="AX1048474" s="271"/>
      <c r="AY1048474" s="271"/>
      <c r="AZ1048474" s="271"/>
      <c r="BA1048474" s="271"/>
      <c r="BB1048474" s="272" t="s">
        <v>1378</v>
      </c>
      <c r="BC1048474" s="271"/>
      <c r="BD1048474" s="271"/>
      <c r="BE1048474" s="271"/>
      <c r="BF1048474" s="271"/>
      <c r="BG1048474" s="272" t="s">
        <v>1379</v>
      </c>
      <c r="BH1048474" s="271"/>
      <c r="BI1048474" s="272" t="s">
        <v>1380</v>
      </c>
      <c r="BJ1048474" s="271"/>
      <c r="BK1048474" s="271"/>
      <c r="BL1048474" s="271"/>
    </row>
    <row r="1048475" spans="2:64" s="122" customFormat="1" ht="10.5" hidden="1" customHeight="1" x14ac:dyDescent="0.25">
      <c r="D1048475" s="271"/>
      <c r="G1048475" s="271"/>
      <c r="H1048475" s="271" t="s">
        <v>44</v>
      </c>
      <c r="J1048475" s="271" t="s">
        <v>46</v>
      </c>
      <c r="M1048475" s="271" t="s">
        <v>69</v>
      </c>
      <c r="N1048475" s="271" t="s">
        <v>63</v>
      </c>
      <c r="S1048475" s="271"/>
      <c r="T1048475" s="273"/>
      <c r="U1048475" s="270"/>
      <c r="V1048475" s="274" t="s">
        <v>258</v>
      </c>
      <c r="X1048475" s="122" t="s">
        <v>491</v>
      </c>
      <c r="AF1048475" s="271"/>
      <c r="AG1048475" s="272" t="s">
        <v>600</v>
      </c>
      <c r="AH1048475" s="271"/>
      <c r="AI1048475" s="271"/>
      <c r="AJ1048475" s="271"/>
      <c r="AK1048475" s="272" t="s">
        <v>754</v>
      </c>
      <c r="AL1048475" s="272" t="s">
        <v>615</v>
      </c>
      <c r="AM1048475" s="271"/>
      <c r="AN1048475" s="271"/>
      <c r="AO1048475" s="271"/>
      <c r="AP1048475" s="271"/>
      <c r="AQ1048475" s="271"/>
      <c r="AR1048475" s="271"/>
      <c r="AS1048475" s="271"/>
      <c r="AT1048475" s="272" t="s">
        <v>1381</v>
      </c>
      <c r="AU1048475" s="271"/>
      <c r="AV1048475" s="271"/>
      <c r="AW1048475" s="271"/>
      <c r="AX1048475" s="271"/>
      <c r="AY1048475" s="271"/>
      <c r="AZ1048475" s="271"/>
      <c r="BA1048475" s="271"/>
      <c r="BB1048475" s="272" t="s">
        <v>799</v>
      </c>
      <c r="BC1048475" s="271"/>
      <c r="BD1048475" s="271"/>
      <c r="BE1048475" s="271"/>
      <c r="BF1048475" s="271"/>
      <c r="BG1048475" s="272" t="s">
        <v>1382</v>
      </c>
      <c r="BH1048475" s="271"/>
      <c r="BI1048475" s="272" t="s">
        <v>1383</v>
      </c>
      <c r="BJ1048475" s="271"/>
      <c r="BK1048475" s="271"/>
      <c r="BL1048475" s="271"/>
    </row>
    <row r="1048476" spans="2:64" s="122" customFormat="1" ht="10.5" hidden="1" customHeight="1" x14ac:dyDescent="0.25">
      <c r="G1048476" s="271"/>
      <c r="H1048476" s="271" t="s">
        <v>6</v>
      </c>
      <c r="J1048476" s="271" t="s">
        <v>345</v>
      </c>
      <c r="M1048476" s="271" t="s">
        <v>70</v>
      </c>
      <c r="N1048476" s="271" t="s">
        <v>1639</v>
      </c>
      <c r="S1048476" s="271"/>
      <c r="T1048476" s="273"/>
      <c r="U1048476" s="270"/>
      <c r="V1048476" s="274" t="s">
        <v>259</v>
      </c>
      <c r="X1048476" s="122" t="s">
        <v>470</v>
      </c>
      <c r="AF1048476" s="271"/>
      <c r="AG1048476" s="272" t="s">
        <v>601</v>
      </c>
      <c r="AH1048476" s="271"/>
      <c r="AI1048476" s="271"/>
      <c r="AJ1048476" s="271"/>
      <c r="AK1048476" s="271"/>
      <c r="AL1048476" s="272" t="s">
        <v>1384</v>
      </c>
      <c r="AM1048476" s="271"/>
      <c r="AN1048476" s="271"/>
      <c r="AO1048476" s="271"/>
      <c r="AP1048476" s="271"/>
      <c r="AQ1048476" s="271"/>
      <c r="AR1048476" s="271"/>
      <c r="AS1048476" s="271"/>
      <c r="AT1048476" s="272" t="s">
        <v>1385</v>
      </c>
      <c r="AU1048476" s="271"/>
      <c r="AV1048476" s="271"/>
      <c r="AW1048476" s="271"/>
      <c r="AX1048476" s="271"/>
      <c r="AY1048476" s="271"/>
      <c r="AZ1048476" s="271"/>
      <c r="BA1048476" s="271"/>
      <c r="BB1048476" s="272" t="s">
        <v>1386</v>
      </c>
      <c r="BC1048476" s="271"/>
      <c r="BD1048476" s="271"/>
      <c r="BE1048476" s="271"/>
      <c r="BF1048476" s="271"/>
      <c r="BG1048476" s="272" t="s">
        <v>1152</v>
      </c>
      <c r="BH1048476" s="271"/>
      <c r="BI1048476" s="272" t="s">
        <v>1387</v>
      </c>
      <c r="BJ1048476" s="271"/>
      <c r="BK1048476" s="271"/>
      <c r="BL1048476" s="271"/>
    </row>
    <row r="1048477" spans="2:64" s="122" customFormat="1" ht="10.5" hidden="1" customHeight="1" x14ac:dyDescent="0.25">
      <c r="G1048477" s="271"/>
      <c r="H1048477" s="271" t="s">
        <v>9</v>
      </c>
      <c r="J1048477" s="271" t="s">
        <v>346</v>
      </c>
      <c r="M1048477" s="271" t="s">
        <v>59</v>
      </c>
      <c r="N1048477" s="271" t="s">
        <v>65</v>
      </c>
      <c r="S1048477" s="271"/>
      <c r="T1048477" s="273"/>
      <c r="U1048477" s="270"/>
      <c r="V1048477" s="274" t="s">
        <v>260</v>
      </c>
      <c r="X1048477" s="122" t="s">
        <v>471</v>
      </c>
      <c r="AF1048477" s="271"/>
      <c r="AG1048477" s="272" t="s">
        <v>602</v>
      </c>
      <c r="AH1048477" s="271"/>
      <c r="AI1048477" s="271"/>
      <c r="AJ1048477" s="271"/>
      <c r="AK1048477" s="271"/>
      <c r="AL1048477" s="272" t="s">
        <v>1388</v>
      </c>
      <c r="AM1048477" s="271"/>
      <c r="AN1048477" s="271"/>
      <c r="AO1048477" s="271"/>
      <c r="AP1048477" s="271"/>
      <c r="AQ1048477" s="271"/>
      <c r="AR1048477" s="271"/>
      <c r="AS1048477" s="271"/>
      <c r="AT1048477" s="272" t="s">
        <v>1389</v>
      </c>
      <c r="AU1048477" s="271"/>
      <c r="AV1048477" s="271"/>
      <c r="AW1048477" s="271"/>
      <c r="AX1048477" s="271"/>
      <c r="AY1048477" s="271"/>
      <c r="AZ1048477" s="271"/>
      <c r="BA1048477" s="271"/>
      <c r="BB1048477" s="272" t="s">
        <v>1390</v>
      </c>
      <c r="BC1048477" s="271"/>
      <c r="BD1048477" s="271"/>
      <c r="BE1048477" s="271"/>
      <c r="BF1048477" s="271"/>
      <c r="BG1048477" s="272" t="s">
        <v>1391</v>
      </c>
      <c r="BH1048477" s="271"/>
      <c r="BI1048477" s="271"/>
      <c r="BJ1048477" s="271"/>
      <c r="BK1048477" s="271"/>
      <c r="BL1048477" s="271"/>
    </row>
    <row r="1048478" spans="2:64" s="122" customFormat="1" ht="10.5" hidden="1" customHeight="1" x14ac:dyDescent="0.25">
      <c r="G1048478" s="271"/>
      <c r="H1048478" s="271" t="s">
        <v>8</v>
      </c>
      <c r="J1048478" s="271" t="s">
        <v>17</v>
      </c>
      <c r="M1048478" s="271"/>
      <c r="N1048478" s="271" t="s">
        <v>66</v>
      </c>
      <c r="S1048478" s="271"/>
      <c r="T1048478" s="275"/>
      <c r="U1048478" s="270"/>
      <c r="V1048478" s="274" t="s">
        <v>680</v>
      </c>
      <c r="AF1048478" s="271"/>
      <c r="AG1048478" s="272" t="s">
        <v>603</v>
      </c>
      <c r="AH1048478" s="271"/>
      <c r="AI1048478" s="271"/>
      <c r="AJ1048478" s="271"/>
      <c r="AK1048478" s="271"/>
      <c r="AL1048478" s="272" t="s">
        <v>552</v>
      </c>
      <c r="AM1048478" s="271"/>
      <c r="AN1048478" s="271"/>
      <c r="AO1048478" s="271"/>
      <c r="AP1048478" s="271"/>
      <c r="AQ1048478" s="271"/>
      <c r="AR1048478" s="271"/>
      <c r="AS1048478" s="271"/>
      <c r="AT1048478" s="272" t="s">
        <v>1392</v>
      </c>
      <c r="AU1048478" s="271"/>
      <c r="AV1048478" s="271"/>
      <c r="AW1048478" s="271"/>
      <c r="AX1048478" s="271"/>
      <c r="AY1048478" s="271"/>
      <c r="AZ1048478" s="271"/>
      <c r="BA1048478" s="271"/>
      <c r="BB1048478" s="272" t="s">
        <v>1393</v>
      </c>
      <c r="BC1048478" s="271"/>
      <c r="BD1048478" s="271"/>
      <c r="BE1048478" s="271"/>
      <c r="BF1048478" s="271"/>
      <c r="BG1048478" s="272" t="s">
        <v>1394</v>
      </c>
      <c r="BH1048478" s="271"/>
      <c r="BI1048478" s="271"/>
      <c r="BJ1048478" s="271"/>
      <c r="BK1048478" s="271"/>
      <c r="BL1048478" s="271"/>
    </row>
    <row r="1048479" spans="2:64" s="122" customFormat="1" ht="10.5" hidden="1" customHeight="1" x14ac:dyDescent="0.25">
      <c r="G1048479" s="271"/>
      <c r="H1048479" s="271" t="s">
        <v>17</v>
      </c>
      <c r="M1048479" s="271"/>
      <c r="N1048479" s="271" t="s">
        <v>67</v>
      </c>
      <c r="S1048479" s="271"/>
      <c r="T1048479" s="275"/>
      <c r="U1048479" s="270"/>
      <c r="V1048479" s="274" t="s">
        <v>261</v>
      </c>
      <c r="AF1048479" s="271"/>
      <c r="AG1048479" s="272" t="s">
        <v>604</v>
      </c>
      <c r="AH1048479" s="271"/>
      <c r="AI1048479" s="271"/>
      <c r="AJ1048479" s="271"/>
      <c r="AK1048479" s="271"/>
      <c r="AL1048479" s="272" t="s">
        <v>1395</v>
      </c>
      <c r="AM1048479" s="271"/>
      <c r="AN1048479" s="271"/>
      <c r="AO1048479" s="271"/>
      <c r="AP1048479" s="271"/>
      <c r="AQ1048479" s="271"/>
      <c r="AR1048479" s="271"/>
      <c r="AS1048479" s="271"/>
      <c r="AT1048479" s="272" t="s">
        <v>1396</v>
      </c>
      <c r="AU1048479" s="271"/>
      <c r="AV1048479" s="271"/>
      <c r="AW1048479" s="271"/>
      <c r="AX1048479" s="271"/>
      <c r="AY1048479" s="271"/>
      <c r="AZ1048479" s="271"/>
      <c r="BA1048479" s="271"/>
      <c r="BB1048479" s="272" t="s">
        <v>1397</v>
      </c>
      <c r="BC1048479" s="271"/>
      <c r="BD1048479" s="271"/>
      <c r="BE1048479" s="271"/>
      <c r="BF1048479" s="271"/>
      <c r="BG1048479" s="272" t="s">
        <v>1398</v>
      </c>
      <c r="BH1048479" s="271"/>
      <c r="BI1048479" s="271"/>
      <c r="BJ1048479" s="271"/>
      <c r="BK1048479" s="271"/>
      <c r="BL1048479" s="271"/>
    </row>
    <row r="1048480" spans="2:64" s="122" customFormat="1" ht="10.5" hidden="1" customHeight="1" x14ac:dyDescent="0.25">
      <c r="M1048480" s="271"/>
      <c r="N1048480" s="271" t="s">
        <v>68</v>
      </c>
      <c r="S1048480" s="271"/>
      <c r="T1048480" s="275"/>
      <c r="U1048480" s="270"/>
      <c r="V1048480" s="274" t="s">
        <v>262</v>
      </c>
      <c r="AF1048480" s="271"/>
      <c r="AG1048480" s="272" t="s">
        <v>605</v>
      </c>
      <c r="AH1048480" s="271"/>
      <c r="AI1048480" s="271"/>
      <c r="AJ1048480" s="271"/>
      <c r="AK1048480" s="271"/>
      <c r="AL1048480" s="272" t="s">
        <v>1399</v>
      </c>
      <c r="AM1048480" s="271"/>
      <c r="AN1048480" s="271"/>
      <c r="AO1048480" s="271"/>
      <c r="AP1048480" s="271"/>
      <c r="AQ1048480" s="271"/>
      <c r="AR1048480" s="271"/>
      <c r="AS1048480" s="271"/>
      <c r="AT1048480" s="272" t="s">
        <v>1400</v>
      </c>
      <c r="AU1048480" s="271"/>
      <c r="AV1048480" s="271"/>
      <c r="AW1048480" s="271"/>
      <c r="AX1048480" s="271"/>
      <c r="AY1048480" s="271"/>
      <c r="AZ1048480" s="271"/>
      <c r="BA1048480" s="271"/>
      <c r="BB1048480" s="272" t="s">
        <v>1401</v>
      </c>
      <c r="BC1048480" s="271"/>
      <c r="BD1048480" s="271"/>
      <c r="BE1048480" s="271"/>
      <c r="BF1048480" s="271"/>
      <c r="BG1048480" s="272" t="s">
        <v>1402</v>
      </c>
      <c r="BH1048480" s="271"/>
      <c r="BI1048480" s="271"/>
      <c r="BJ1048480" s="271"/>
      <c r="BK1048480" s="271"/>
      <c r="BL1048480" s="271"/>
    </row>
    <row r="1048481" spans="13:64" s="122" customFormat="1" ht="10.5" hidden="1" customHeight="1" x14ac:dyDescent="0.25">
      <c r="M1048481" s="271"/>
      <c r="N1048481" s="271" t="s">
        <v>60</v>
      </c>
      <c r="S1048481" s="271"/>
      <c r="T1048481" s="275"/>
      <c r="U1048481" s="270"/>
      <c r="V1048481" s="274" t="s">
        <v>263</v>
      </c>
      <c r="AF1048481" s="271"/>
      <c r="AG1048481" s="272" t="s">
        <v>606</v>
      </c>
      <c r="AH1048481" s="271"/>
      <c r="AI1048481" s="271"/>
      <c r="AJ1048481" s="271"/>
      <c r="AK1048481" s="271"/>
      <c r="AL1048481" s="272" t="s">
        <v>1403</v>
      </c>
      <c r="AM1048481" s="271"/>
      <c r="AN1048481" s="271"/>
      <c r="AO1048481" s="271"/>
      <c r="AP1048481" s="271"/>
      <c r="AQ1048481" s="271"/>
      <c r="AR1048481" s="271"/>
      <c r="AS1048481" s="271"/>
      <c r="AT1048481" s="272" t="s">
        <v>1105</v>
      </c>
      <c r="AU1048481" s="271"/>
      <c r="AV1048481" s="271"/>
      <c r="AW1048481" s="271"/>
      <c r="AX1048481" s="271"/>
      <c r="AY1048481" s="271"/>
      <c r="AZ1048481" s="271"/>
      <c r="BA1048481" s="271"/>
      <c r="BB1048481" s="272" t="s">
        <v>1404</v>
      </c>
      <c r="BC1048481" s="271"/>
      <c r="BD1048481" s="271"/>
      <c r="BE1048481" s="271"/>
      <c r="BF1048481" s="271"/>
      <c r="BG1048481" s="272" t="s">
        <v>1405</v>
      </c>
      <c r="BH1048481" s="271"/>
      <c r="BI1048481" s="271"/>
      <c r="BJ1048481" s="271"/>
      <c r="BK1048481" s="271"/>
      <c r="BL1048481" s="271"/>
    </row>
    <row r="1048482" spans="13:64" s="122" customFormat="1" ht="10.5" hidden="1" customHeight="1" x14ac:dyDescent="0.25">
      <c r="M1048482" s="271"/>
      <c r="N1048482" s="271" t="s">
        <v>72</v>
      </c>
      <c r="S1048482" s="271"/>
      <c r="T1048482" s="275"/>
      <c r="U1048482" s="270"/>
      <c r="V1048482" s="274" t="s">
        <v>264</v>
      </c>
      <c r="AF1048482" s="271"/>
      <c r="AG1048482" s="272" t="s">
        <v>607</v>
      </c>
      <c r="AH1048482" s="271"/>
      <c r="AI1048482" s="271"/>
      <c r="AJ1048482" s="271"/>
      <c r="AK1048482" s="271"/>
      <c r="AL1048482" s="272" t="s">
        <v>1406</v>
      </c>
      <c r="AM1048482" s="271"/>
      <c r="AN1048482" s="271"/>
      <c r="AO1048482" s="271"/>
      <c r="AP1048482" s="271"/>
      <c r="AQ1048482" s="271"/>
      <c r="AR1048482" s="271"/>
      <c r="AS1048482" s="271"/>
      <c r="AT1048482" s="272" t="s">
        <v>1407</v>
      </c>
      <c r="AU1048482" s="271"/>
      <c r="AV1048482" s="271"/>
      <c r="AW1048482" s="271"/>
      <c r="AX1048482" s="271"/>
      <c r="AY1048482" s="271"/>
      <c r="AZ1048482" s="271"/>
      <c r="BA1048482" s="271"/>
      <c r="BB1048482" s="272" t="s">
        <v>1408</v>
      </c>
      <c r="BC1048482" s="271"/>
      <c r="BD1048482" s="271"/>
      <c r="BE1048482" s="271"/>
      <c r="BF1048482" s="271"/>
      <c r="BG1048482" s="272" t="s">
        <v>1409</v>
      </c>
      <c r="BH1048482" s="271"/>
      <c r="BI1048482" s="271"/>
      <c r="BJ1048482" s="271"/>
      <c r="BK1048482" s="271"/>
      <c r="BL1048482" s="271"/>
    </row>
    <row r="1048483" spans="13:64" s="122" customFormat="1" ht="10.5" hidden="1" customHeight="1" x14ac:dyDescent="0.25">
      <c r="M1048483" s="271"/>
      <c r="N1048483" s="271" t="s">
        <v>71</v>
      </c>
      <c r="S1048483" s="271"/>
      <c r="T1048483" s="275"/>
      <c r="U1048483" s="270"/>
      <c r="V1048483" s="274" t="s">
        <v>265</v>
      </c>
      <c r="AF1048483" s="271"/>
      <c r="AG1048483" s="272" t="s">
        <v>144</v>
      </c>
      <c r="AH1048483" s="271"/>
      <c r="AI1048483" s="271"/>
      <c r="AJ1048483" s="271"/>
      <c r="AK1048483" s="271"/>
      <c r="AL1048483" s="272" t="s">
        <v>837</v>
      </c>
      <c r="AM1048483" s="271"/>
      <c r="AN1048483" s="271"/>
      <c r="AO1048483" s="271"/>
      <c r="AP1048483" s="271"/>
      <c r="AQ1048483" s="271"/>
      <c r="AR1048483" s="271"/>
      <c r="AS1048483" s="271"/>
      <c r="AT1048483" s="272" t="s">
        <v>1410</v>
      </c>
      <c r="AU1048483" s="271"/>
      <c r="AV1048483" s="271"/>
      <c r="AW1048483" s="271"/>
      <c r="AX1048483" s="271"/>
      <c r="AY1048483" s="271"/>
      <c r="AZ1048483" s="271"/>
      <c r="BA1048483" s="271"/>
      <c r="BB1048483" s="272" t="s">
        <v>1411</v>
      </c>
      <c r="BC1048483" s="271"/>
      <c r="BD1048483" s="271"/>
      <c r="BE1048483" s="271"/>
      <c r="BF1048483" s="271"/>
      <c r="BG1048483" s="272" t="s">
        <v>1412</v>
      </c>
      <c r="BH1048483" s="271"/>
      <c r="BI1048483" s="271"/>
      <c r="BJ1048483" s="271"/>
      <c r="BK1048483" s="271"/>
      <c r="BL1048483" s="271"/>
    </row>
    <row r="1048484" spans="13:64" s="122" customFormat="1" ht="10.5" hidden="1" customHeight="1" x14ac:dyDescent="0.25">
      <c r="M1048484" s="271"/>
      <c r="N1048484" s="271" t="s">
        <v>69</v>
      </c>
      <c r="S1048484" s="271"/>
      <c r="T1048484" s="275"/>
      <c r="U1048484" s="270"/>
      <c r="V1048484" s="274" t="s">
        <v>266</v>
      </c>
      <c r="AF1048484" s="271"/>
      <c r="AG1048484" s="272" t="s">
        <v>145</v>
      </c>
      <c r="AH1048484" s="271"/>
      <c r="AI1048484" s="271"/>
      <c r="AJ1048484" s="271"/>
      <c r="AK1048484" s="271"/>
      <c r="AL1048484" s="272" t="s">
        <v>1413</v>
      </c>
      <c r="AM1048484" s="271"/>
      <c r="AN1048484" s="271"/>
      <c r="AO1048484" s="271"/>
      <c r="AP1048484" s="271"/>
      <c r="AQ1048484" s="271"/>
      <c r="AR1048484" s="271"/>
      <c r="AS1048484" s="271"/>
      <c r="AT1048484" s="272" t="s">
        <v>1414</v>
      </c>
      <c r="AU1048484" s="271"/>
      <c r="AV1048484" s="271"/>
      <c r="AW1048484" s="271"/>
      <c r="AX1048484" s="271"/>
      <c r="AY1048484" s="271"/>
      <c r="AZ1048484" s="271"/>
      <c r="BA1048484" s="271"/>
      <c r="BB1048484" s="272" t="s">
        <v>743</v>
      </c>
      <c r="BC1048484" s="271"/>
      <c r="BD1048484" s="271"/>
      <c r="BE1048484" s="271"/>
      <c r="BF1048484" s="271"/>
      <c r="BG1048484" s="272" t="s">
        <v>1415</v>
      </c>
      <c r="BH1048484" s="271"/>
      <c r="BI1048484" s="271"/>
      <c r="BJ1048484" s="271"/>
      <c r="BK1048484" s="271"/>
      <c r="BL1048484" s="271"/>
    </row>
    <row r="1048485" spans="13:64" s="122" customFormat="1" ht="10.5" hidden="1" customHeight="1" x14ac:dyDescent="0.25">
      <c r="M1048485" s="271"/>
      <c r="N1048485" s="271" t="s">
        <v>70</v>
      </c>
      <c r="S1048485" s="271"/>
      <c r="T1048485" s="275"/>
      <c r="U1048485" s="270"/>
      <c r="V1048485" s="274" t="s">
        <v>267</v>
      </c>
      <c r="AF1048485" s="271"/>
      <c r="AG1048485" s="272" t="s">
        <v>608</v>
      </c>
      <c r="AH1048485" s="271"/>
      <c r="AI1048485" s="271"/>
      <c r="AJ1048485" s="271"/>
      <c r="AK1048485" s="271"/>
      <c r="AL1048485" s="272" t="s">
        <v>1416</v>
      </c>
      <c r="AM1048485" s="271"/>
      <c r="AN1048485" s="271"/>
      <c r="AO1048485" s="271"/>
      <c r="AP1048485" s="271"/>
      <c r="AQ1048485" s="271"/>
      <c r="AR1048485" s="271"/>
      <c r="AS1048485" s="271"/>
      <c r="AT1048485" s="272" t="s">
        <v>1417</v>
      </c>
      <c r="AU1048485" s="271"/>
      <c r="AV1048485" s="271"/>
      <c r="AW1048485" s="271"/>
      <c r="AX1048485" s="271"/>
      <c r="AY1048485" s="271"/>
      <c r="AZ1048485" s="271"/>
      <c r="BA1048485" s="271"/>
      <c r="BB1048485" s="272" t="s">
        <v>1418</v>
      </c>
      <c r="BC1048485" s="271"/>
      <c r="BD1048485" s="271"/>
      <c r="BE1048485" s="271"/>
      <c r="BF1048485" s="271"/>
      <c r="BG1048485" s="272" t="s">
        <v>1419</v>
      </c>
      <c r="BH1048485" s="271"/>
      <c r="BI1048485" s="271"/>
      <c r="BJ1048485" s="271"/>
      <c r="BK1048485" s="271"/>
      <c r="BL1048485" s="271"/>
    </row>
    <row r="1048486" spans="13:64" s="122" customFormat="1" ht="10.5" hidden="1" customHeight="1" x14ac:dyDescent="0.25">
      <c r="M1048486" s="271"/>
      <c r="N1048486" s="271" t="s">
        <v>514</v>
      </c>
      <c r="S1048486" s="271"/>
      <c r="T1048486" s="275"/>
      <c r="U1048486" s="270"/>
      <c r="V1048486" s="274" t="s">
        <v>268</v>
      </c>
      <c r="AF1048486" s="271"/>
      <c r="AG1048486" s="272" t="s">
        <v>609</v>
      </c>
      <c r="AH1048486" s="271"/>
      <c r="AI1048486" s="271"/>
      <c r="AJ1048486" s="271"/>
      <c r="AK1048486" s="271"/>
      <c r="AL1048486" s="272" t="s">
        <v>1420</v>
      </c>
      <c r="AM1048486" s="271"/>
      <c r="AN1048486" s="271"/>
      <c r="AO1048486" s="271"/>
      <c r="AP1048486" s="271"/>
      <c r="AQ1048486" s="271"/>
      <c r="AR1048486" s="271"/>
      <c r="AS1048486" s="271"/>
      <c r="AT1048486" s="272" t="s">
        <v>1421</v>
      </c>
      <c r="AU1048486" s="271"/>
      <c r="AV1048486" s="271"/>
      <c r="AW1048486" s="271"/>
      <c r="AX1048486" s="271"/>
      <c r="AY1048486" s="271"/>
      <c r="AZ1048486" s="271"/>
      <c r="BA1048486" s="271"/>
      <c r="BB1048486" s="272" t="s">
        <v>653</v>
      </c>
      <c r="BC1048486" s="271"/>
      <c r="BD1048486" s="271"/>
      <c r="BE1048486" s="271"/>
      <c r="BF1048486" s="271"/>
      <c r="BG1048486" s="272" t="s">
        <v>1422</v>
      </c>
      <c r="BH1048486" s="271"/>
      <c r="BI1048486" s="271"/>
      <c r="BJ1048486" s="271"/>
      <c r="BK1048486" s="271"/>
      <c r="BL1048486" s="271"/>
    </row>
    <row r="1048487" spans="13:64" s="122" customFormat="1" ht="10.5" hidden="1" customHeight="1" x14ac:dyDescent="0.25">
      <c r="S1048487" s="271"/>
      <c r="T1048487" s="275"/>
      <c r="U1048487" s="270"/>
      <c r="V1048487" s="274" t="s">
        <v>269</v>
      </c>
      <c r="AF1048487" s="271"/>
      <c r="AG1048487" s="272" t="s">
        <v>610</v>
      </c>
      <c r="AH1048487" s="271"/>
      <c r="AI1048487" s="271"/>
      <c r="AJ1048487" s="271"/>
      <c r="AK1048487" s="271"/>
      <c r="AL1048487" s="272" t="s">
        <v>1423</v>
      </c>
      <c r="AM1048487" s="271"/>
      <c r="AN1048487" s="271"/>
      <c r="AO1048487" s="271"/>
      <c r="AP1048487" s="271"/>
      <c r="AQ1048487" s="271"/>
      <c r="AR1048487" s="271"/>
      <c r="AS1048487" s="271"/>
      <c r="AT1048487" s="272" t="s">
        <v>1343</v>
      </c>
      <c r="AU1048487" s="271"/>
      <c r="AV1048487" s="271"/>
      <c r="AW1048487" s="271"/>
      <c r="AX1048487" s="271"/>
      <c r="AY1048487" s="271"/>
      <c r="AZ1048487" s="271"/>
      <c r="BA1048487" s="271"/>
      <c r="BB1048487" s="272" t="s">
        <v>1424</v>
      </c>
      <c r="BC1048487" s="271"/>
      <c r="BD1048487" s="271"/>
      <c r="BE1048487" s="271"/>
      <c r="BF1048487" s="271"/>
      <c r="BG1048487" s="272" t="s">
        <v>1425</v>
      </c>
      <c r="BH1048487" s="271"/>
      <c r="BI1048487" s="271"/>
      <c r="BJ1048487" s="271"/>
      <c r="BK1048487" s="271"/>
      <c r="BL1048487" s="271"/>
    </row>
    <row r="1048488" spans="13:64" s="122" customFormat="1" ht="10.5" hidden="1" customHeight="1" x14ac:dyDescent="0.25">
      <c r="N1048488" s="271" t="s">
        <v>1580</v>
      </c>
      <c r="S1048488" s="271"/>
      <c r="T1048488" s="275"/>
      <c r="U1048488" s="270"/>
      <c r="V1048488" s="274" t="s">
        <v>270</v>
      </c>
      <c r="AF1048488" s="271"/>
      <c r="AG1048488" s="272" t="s">
        <v>611</v>
      </c>
      <c r="AH1048488" s="271"/>
      <c r="AI1048488" s="271"/>
      <c r="AJ1048488" s="271"/>
      <c r="AK1048488" s="271"/>
      <c r="AL1048488" s="272" t="s">
        <v>1426</v>
      </c>
      <c r="AM1048488" s="271"/>
      <c r="AN1048488" s="271"/>
      <c r="AO1048488" s="271"/>
      <c r="AP1048488" s="271"/>
      <c r="AQ1048488" s="271"/>
      <c r="AR1048488" s="271"/>
      <c r="AS1048488" s="271"/>
      <c r="AT1048488" s="272" t="s">
        <v>276</v>
      </c>
      <c r="AU1048488" s="271"/>
      <c r="AV1048488" s="271"/>
      <c r="AW1048488" s="271"/>
      <c r="AX1048488" s="271"/>
      <c r="AY1048488" s="271"/>
      <c r="AZ1048488" s="271"/>
      <c r="BA1048488" s="271"/>
      <c r="BB1048488" s="272" t="s">
        <v>1427</v>
      </c>
      <c r="BC1048488" s="271"/>
      <c r="BD1048488" s="271"/>
      <c r="BE1048488" s="271"/>
      <c r="BF1048488" s="271"/>
      <c r="BG1048488" s="272" t="s">
        <v>1428</v>
      </c>
      <c r="BH1048488" s="271"/>
      <c r="BI1048488" s="271"/>
      <c r="BJ1048488" s="271"/>
      <c r="BK1048488" s="271"/>
      <c r="BL1048488" s="271"/>
    </row>
    <row r="1048489" spans="13:64" s="122" customFormat="1" ht="10.5" hidden="1" customHeight="1" x14ac:dyDescent="0.25">
      <c r="S1048489" s="271"/>
      <c r="T1048489" s="275"/>
      <c r="U1048489" s="270"/>
      <c r="V1048489" s="274" t="s">
        <v>271</v>
      </c>
      <c r="AF1048489" s="271"/>
      <c r="AG1048489" s="272" t="s">
        <v>612</v>
      </c>
      <c r="AH1048489" s="271"/>
      <c r="AI1048489" s="271"/>
      <c r="AJ1048489" s="271"/>
      <c r="AK1048489" s="271"/>
      <c r="AL1048489" s="272" t="s">
        <v>1429</v>
      </c>
      <c r="AM1048489" s="271"/>
      <c r="AN1048489" s="271"/>
      <c r="AO1048489" s="271"/>
      <c r="AP1048489" s="271"/>
      <c r="AQ1048489" s="271"/>
      <c r="AR1048489" s="271"/>
      <c r="AS1048489" s="271"/>
      <c r="AT1048489" s="272" t="s">
        <v>1430</v>
      </c>
      <c r="AU1048489" s="271"/>
      <c r="AV1048489" s="271"/>
      <c r="AW1048489" s="271"/>
      <c r="AX1048489" s="271"/>
      <c r="AY1048489" s="271"/>
      <c r="AZ1048489" s="271"/>
      <c r="BA1048489" s="271"/>
      <c r="BB1048489" s="272" t="s">
        <v>1431</v>
      </c>
      <c r="BC1048489" s="271"/>
      <c r="BD1048489" s="271"/>
      <c r="BE1048489" s="271"/>
      <c r="BF1048489" s="271"/>
      <c r="BG1048489" s="272" t="s">
        <v>1432</v>
      </c>
      <c r="BH1048489" s="271"/>
      <c r="BI1048489" s="271"/>
      <c r="BJ1048489" s="271"/>
      <c r="BK1048489" s="271"/>
      <c r="BL1048489" s="271"/>
    </row>
    <row r="1048490" spans="13:64" ht="10.5" hidden="1" customHeight="1" x14ac:dyDescent="0.25">
      <c r="S1048490" s="54"/>
      <c r="T1048490" s="120"/>
      <c r="U1048490" s="57"/>
      <c r="V1048490" s="59" t="s">
        <v>272</v>
      </c>
      <c r="AF1048490" s="54"/>
      <c r="AG1048490" s="217" t="s">
        <v>613</v>
      </c>
      <c r="AH1048490" s="54"/>
      <c r="AI1048490" s="54"/>
      <c r="AJ1048490" s="54"/>
      <c r="AK1048490" s="54"/>
      <c r="AL1048490" s="217" t="s">
        <v>1433</v>
      </c>
      <c r="AM1048490" s="54"/>
      <c r="AN1048490" s="54"/>
      <c r="AO1048490" s="54"/>
      <c r="AP1048490" s="54"/>
      <c r="AQ1048490" s="54"/>
      <c r="AR1048490" s="54"/>
      <c r="AS1048490" s="54"/>
      <c r="AT1048490" s="217" t="s">
        <v>1434</v>
      </c>
      <c r="AU1048490" s="54"/>
      <c r="AV1048490" s="54"/>
      <c r="AW1048490" s="54"/>
      <c r="AX1048490" s="54"/>
      <c r="AY1048490" s="54"/>
      <c r="AZ1048490" s="54"/>
      <c r="BA1048490" s="54"/>
      <c r="BB1048490" s="217" t="s">
        <v>1435</v>
      </c>
      <c r="BC1048490" s="54"/>
      <c r="BD1048490" s="54"/>
      <c r="BE1048490" s="54"/>
      <c r="BF1048490" s="54"/>
      <c r="BG1048490" s="217" t="s">
        <v>1436</v>
      </c>
      <c r="BH1048490" s="54"/>
      <c r="BI1048490" s="54"/>
      <c r="BJ1048490" s="54"/>
      <c r="BK1048490" s="54"/>
      <c r="BL1048490" s="54"/>
    </row>
    <row r="1048491" spans="13:64" ht="10.5" hidden="1" customHeight="1" x14ac:dyDescent="0.25">
      <c r="S1048491" s="54"/>
      <c r="T1048491" s="120"/>
      <c r="U1048491" s="57"/>
      <c r="V1048491" s="59" t="s">
        <v>1570</v>
      </c>
      <c r="AF1048491" s="54"/>
      <c r="AG1048491" s="217" t="s">
        <v>614</v>
      </c>
      <c r="AH1048491" s="54"/>
      <c r="AI1048491" s="54"/>
      <c r="AJ1048491" s="54"/>
      <c r="AK1048491" s="54"/>
      <c r="AL1048491" s="217" t="s">
        <v>1437</v>
      </c>
      <c r="AM1048491" s="54"/>
      <c r="AN1048491" s="54"/>
      <c r="AO1048491" s="54"/>
      <c r="AP1048491" s="54"/>
      <c r="AQ1048491" s="54"/>
      <c r="AR1048491" s="54"/>
      <c r="AS1048491" s="54"/>
      <c r="AT1048491" s="217" t="s">
        <v>1438</v>
      </c>
      <c r="AU1048491" s="54"/>
      <c r="AV1048491" s="54"/>
      <c r="AW1048491" s="54"/>
      <c r="AX1048491" s="54"/>
      <c r="AY1048491" s="54"/>
      <c r="AZ1048491" s="54"/>
      <c r="BA1048491" s="54"/>
      <c r="BB1048491" s="217" t="s">
        <v>1439</v>
      </c>
      <c r="BC1048491" s="54"/>
      <c r="BD1048491" s="54"/>
      <c r="BE1048491" s="54"/>
      <c r="BF1048491" s="54"/>
      <c r="BG1048491" s="217" t="s">
        <v>1440</v>
      </c>
      <c r="BH1048491" s="54"/>
      <c r="BI1048491" s="54"/>
      <c r="BJ1048491" s="54"/>
      <c r="BK1048491" s="54"/>
      <c r="BL1048491" s="54"/>
    </row>
    <row r="1048492" spans="13:64" ht="10.5" hidden="1" customHeight="1" x14ac:dyDescent="0.25">
      <c r="S1048492" s="54"/>
      <c r="T1048492" s="120"/>
      <c r="U1048492" s="57"/>
      <c r="V1048492" s="59" t="s">
        <v>274</v>
      </c>
      <c r="AF1048492" s="54"/>
      <c r="AG1048492" s="217" t="s">
        <v>615</v>
      </c>
      <c r="AH1048492" s="54"/>
      <c r="AI1048492" s="54"/>
      <c r="AJ1048492" s="54"/>
      <c r="AK1048492" s="54"/>
      <c r="AL1048492" s="217" t="s">
        <v>1441</v>
      </c>
      <c r="AM1048492" s="54"/>
      <c r="AN1048492" s="54"/>
      <c r="AO1048492" s="54"/>
      <c r="AP1048492" s="54"/>
      <c r="AQ1048492" s="54"/>
      <c r="AR1048492" s="54"/>
      <c r="AS1048492" s="54"/>
      <c r="AT1048492" s="217" t="s">
        <v>1442</v>
      </c>
      <c r="AU1048492" s="54"/>
      <c r="AV1048492" s="54"/>
      <c r="AW1048492" s="54"/>
      <c r="AX1048492" s="54"/>
      <c r="AY1048492" s="54"/>
      <c r="AZ1048492" s="54"/>
      <c r="BA1048492" s="54"/>
      <c r="BB1048492" s="217" t="s">
        <v>1443</v>
      </c>
      <c r="BC1048492" s="54"/>
      <c r="BD1048492" s="54"/>
      <c r="BE1048492" s="54"/>
      <c r="BF1048492" s="54"/>
      <c r="BG1048492" s="217" t="s">
        <v>1444</v>
      </c>
      <c r="BH1048492" s="54"/>
      <c r="BI1048492" s="54"/>
      <c r="BJ1048492" s="54"/>
      <c r="BK1048492" s="54"/>
      <c r="BL1048492" s="54"/>
    </row>
    <row r="1048493" spans="13:64" ht="10.5" hidden="1" customHeight="1" x14ac:dyDescent="0.25">
      <c r="S1048493" s="54"/>
      <c r="T1048493" s="120"/>
      <c r="U1048493" s="57"/>
      <c r="V1048493" s="59" t="s">
        <v>275</v>
      </c>
      <c r="AF1048493" s="54"/>
      <c r="AG1048493" s="217" t="s">
        <v>616</v>
      </c>
      <c r="AH1048493" s="54"/>
      <c r="AI1048493" s="54"/>
      <c r="AJ1048493" s="54"/>
      <c r="AK1048493" s="54"/>
      <c r="AL1048493" s="217" t="s">
        <v>1445</v>
      </c>
      <c r="AM1048493" s="54"/>
      <c r="AN1048493" s="54"/>
      <c r="AO1048493" s="54"/>
      <c r="AP1048493" s="54"/>
      <c r="AQ1048493" s="54"/>
      <c r="AR1048493" s="54"/>
      <c r="AS1048493" s="54"/>
      <c r="AT1048493" s="217" t="s">
        <v>671</v>
      </c>
      <c r="AU1048493" s="54"/>
      <c r="AV1048493" s="54"/>
      <c r="AW1048493" s="54"/>
      <c r="AX1048493" s="54"/>
      <c r="AY1048493" s="54"/>
      <c r="AZ1048493" s="54"/>
      <c r="BA1048493" s="54"/>
      <c r="BB1048493" s="217" t="s">
        <v>1446</v>
      </c>
      <c r="BC1048493" s="54"/>
      <c r="BD1048493" s="54"/>
      <c r="BE1048493" s="54"/>
      <c r="BF1048493" s="54"/>
      <c r="BG1048493" s="217" t="s">
        <v>1447</v>
      </c>
      <c r="BH1048493" s="54"/>
      <c r="BI1048493" s="54"/>
      <c r="BJ1048493" s="54"/>
      <c r="BK1048493" s="54"/>
      <c r="BL1048493" s="54"/>
    </row>
    <row r="1048494" spans="13:64" ht="10.5" hidden="1" customHeight="1" x14ac:dyDescent="0.25">
      <c r="S1048494" s="54"/>
      <c r="T1048494" s="120"/>
      <c r="U1048494" s="57"/>
      <c r="V1048494" s="59" t="s">
        <v>276</v>
      </c>
      <c r="AF1048494" s="54"/>
      <c r="AG1048494" s="217" t="s">
        <v>617</v>
      </c>
      <c r="AH1048494" s="54"/>
      <c r="AI1048494" s="54"/>
      <c r="AJ1048494" s="54"/>
      <c r="AK1048494" s="54"/>
      <c r="AL1048494" s="217" t="s">
        <v>1192</v>
      </c>
      <c r="AM1048494" s="54"/>
      <c r="AN1048494" s="54"/>
      <c r="AO1048494" s="54"/>
      <c r="AP1048494" s="54"/>
      <c r="AQ1048494" s="54"/>
      <c r="AR1048494" s="54"/>
      <c r="AS1048494" s="54"/>
      <c r="AT1048494" s="217" t="s">
        <v>1448</v>
      </c>
      <c r="AU1048494" s="54"/>
      <c r="AV1048494" s="54"/>
      <c r="AW1048494" s="54"/>
      <c r="AX1048494" s="54"/>
      <c r="AY1048494" s="54"/>
      <c r="AZ1048494" s="54"/>
      <c r="BA1048494" s="54"/>
      <c r="BB1048494" s="54"/>
      <c r="BC1048494" s="54"/>
      <c r="BD1048494" s="54"/>
      <c r="BE1048494" s="54"/>
      <c r="BF1048494" s="54"/>
      <c r="BG1048494" s="217" t="s">
        <v>1449</v>
      </c>
      <c r="BH1048494" s="54"/>
      <c r="BI1048494" s="54"/>
      <c r="BJ1048494" s="54"/>
      <c r="BK1048494" s="54"/>
      <c r="BL1048494" s="54"/>
    </row>
    <row r="1048495" spans="13:64" ht="10.5" hidden="1" customHeight="1" x14ac:dyDescent="0.25">
      <c r="S1048495" s="54"/>
      <c r="T1048495" s="120"/>
      <c r="U1048495" s="57"/>
      <c r="V1048495" s="59" t="s">
        <v>1573</v>
      </c>
      <c r="AF1048495" s="54"/>
      <c r="AG1048495" s="217" t="s">
        <v>618</v>
      </c>
      <c r="AH1048495" s="54"/>
      <c r="AI1048495" s="54"/>
      <c r="AJ1048495" s="54"/>
      <c r="AK1048495" s="54"/>
      <c r="AL1048495" s="217" t="s">
        <v>1450</v>
      </c>
      <c r="AM1048495" s="54"/>
      <c r="AN1048495" s="54"/>
      <c r="AO1048495" s="54"/>
      <c r="AP1048495" s="54"/>
      <c r="AQ1048495" s="54"/>
      <c r="AR1048495" s="54"/>
      <c r="AS1048495" s="54"/>
      <c r="AT1048495" s="217" t="s">
        <v>1451</v>
      </c>
      <c r="AU1048495" s="54"/>
      <c r="AV1048495" s="54"/>
      <c r="AW1048495" s="54"/>
      <c r="AX1048495" s="54"/>
      <c r="AY1048495" s="54"/>
      <c r="AZ1048495" s="54"/>
      <c r="BA1048495" s="54"/>
      <c r="BB1048495" s="54"/>
      <c r="BC1048495" s="54"/>
      <c r="BD1048495" s="54"/>
      <c r="BE1048495" s="54"/>
      <c r="BF1048495" s="54"/>
      <c r="BG1048495" s="217" t="s">
        <v>637</v>
      </c>
      <c r="BH1048495" s="54"/>
      <c r="BI1048495" s="54"/>
      <c r="BJ1048495" s="54"/>
      <c r="BK1048495" s="54"/>
      <c r="BL1048495" s="54"/>
    </row>
    <row r="1048496" spans="13:64" ht="10.5" hidden="1" customHeight="1" x14ac:dyDescent="0.25">
      <c r="S1048496" s="54"/>
      <c r="T1048496" s="120"/>
      <c r="U1048496" s="57"/>
      <c r="V1048496" s="59" t="s">
        <v>278</v>
      </c>
      <c r="AF1048496" s="54"/>
      <c r="AG1048496" s="217" t="s">
        <v>619</v>
      </c>
      <c r="AH1048496" s="54"/>
      <c r="AI1048496" s="54"/>
      <c r="AJ1048496" s="54"/>
      <c r="AK1048496" s="54"/>
      <c r="AL1048496" s="217" t="s">
        <v>1452</v>
      </c>
      <c r="AM1048496" s="54"/>
      <c r="AN1048496" s="54"/>
      <c r="AO1048496" s="54"/>
      <c r="AP1048496" s="54"/>
      <c r="AQ1048496" s="54"/>
      <c r="AR1048496" s="54"/>
      <c r="AS1048496" s="54"/>
      <c r="AT1048496" s="217" t="s">
        <v>1453</v>
      </c>
      <c r="AU1048496" s="54"/>
      <c r="AV1048496" s="54"/>
      <c r="AW1048496" s="54"/>
      <c r="AX1048496" s="54"/>
      <c r="AY1048496" s="54"/>
      <c r="AZ1048496" s="54"/>
      <c r="BA1048496" s="54"/>
      <c r="BB1048496" s="54"/>
      <c r="BC1048496" s="54"/>
      <c r="BD1048496" s="54"/>
      <c r="BE1048496" s="54"/>
      <c r="BF1048496" s="54"/>
      <c r="BG1048496" s="217" t="s">
        <v>1454</v>
      </c>
      <c r="BH1048496" s="54"/>
      <c r="BI1048496" s="54"/>
      <c r="BJ1048496" s="54"/>
      <c r="BK1048496" s="54"/>
      <c r="BL1048496" s="54"/>
    </row>
    <row r="1048497" spans="2:64" ht="10.5" hidden="1" customHeight="1" x14ac:dyDescent="0.25">
      <c r="S1048497" s="54"/>
      <c r="T1048497" s="120"/>
      <c r="U1048497" s="57"/>
      <c r="V1048497" s="59" t="s">
        <v>279</v>
      </c>
      <c r="AF1048497" s="54"/>
      <c r="AG1048497" s="217" t="s">
        <v>620</v>
      </c>
      <c r="AH1048497" s="54"/>
      <c r="AI1048497" s="54"/>
      <c r="AJ1048497" s="54"/>
      <c r="AK1048497" s="54"/>
      <c r="AL1048497" s="217" t="s">
        <v>1455</v>
      </c>
      <c r="AM1048497" s="54"/>
      <c r="AN1048497" s="54"/>
      <c r="AO1048497" s="54"/>
      <c r="AP1048497" s="54"/>
      <c r="AQ1048497" s="54"/>
      <c r="AR1048497" s="54"/>
      <c r="AS1048497" s="54"/>
      <c r="AT1048497" s="217" t="s">
        <v>1456</v>
      </c>
      <c r="AU1048497" s="54"/>
      <c r="AV1048497" s="54"/>
      <c r="AW1048497" s="54"/>
      <c r="AX1048497" s="54"/>
      <c r="AY1048497" s="54"/>
      <c r="AZ1048497" s="54"/>
      <c r="BA1048497" s="54"/>
      <c r="BB1048497" s="54"/>
      <c r="BC1048497" s="54"/>
      <c r="BD1048497" s="54"/>
      <c r="BE1048497" s="54"/>
      <c r="BF1048497" s="54"/>
      <c r="BG1048497" s="217" t="s">
        <v>756</v>
      </c>
      <c r="BH1048497" s="54"/>
      <c r="BI1048497" s="54"/>
      <c r="BJ1048497" s="54"/>
      <c r="BK1048497" s="54"/>
      <c r="BL1048497" s="54"/>
    </row>
    <row r="1048498" spans="2:64" ht="10.5" hidden="1" customHeight="1" x14ac:dyDescent="0.25">
      <c r="S1048498" s="54"/>
      <c r="T1048498" s="120"/>
      <c r="U1048498" s="57"/>
      <c r="V1048498" s="59" t="s">
        <v>280</v>
      </c>
      <c r="AF1048498" s="54"/>
      <c r="AG1048498" s="217" t="s">
        <v>621</v>
      </c>
      <c r="AH1048498" s="54"/>
      <c r="AI1048498" s="54"/>
      <c r="AJ1048498" s="54"/>
      <c r="AK1048498" s="54"/>
      <c r="AL1048498" s="217" t="s">
        <v>1457</v>
      </c>
      <c r="AM1048498" s="54"/>
      <c r="AN1048498" s="54"/>
      <c r="AO1048498" s="54"/>
      <c r="AP1048498" s="54"/>
      <c r="AQ1048498" s="54"/>
      <c r="AR1048498" s="54"/>
      <c r="AS1048498" s="54"/>
      <c r="AT1048498" s="217" t="s">
        <v>1458</v>
      </c>
      <c r="AU1048498" s="54"/>
      <c r="AV1048498" s="54"/>
      <c r="AW1048498" s="54"/>
      <c r="AX1048498" s="54"/>
      <c r="AY1048498" s="54"/>
      <c r="AZ1048498" s="54"/>
      <c r="BA1048498" s="54"/>
      <c r="BB1048498" s="54"/>
      <c r="BC1048498" s="54"/>
      <c r="BD1048498" s="54"/>
      <c r="BE1048498" s="54"/>
      <c r="BF1048498" s="54"/>
      <c r="BG1048498" s="217" t="s">
        <v>1459</v>
      </c>
      <c r="BH1048498" s="54"/>
      <c r="BI1048498" s="54"/>
      <c r="BJ1048498" s="54"/>
      <c r="BK1048498" s="54"/>
      <c r="BL1048498" s="54"/>
    </row>
    <row r="1048499" spans="2:64" ht="10.5" hidden="1" customHeight="1" x14ac:dyDescent="0.25">
      <c r="S1048499" s="54"/>
      <c r="T1048499" s="120"/>
      <c r="U1048499" s="57"/>
      <c r="V1048499" s="59" t="s">
        <v>1572</v>
      </c>
      <c r="AF1048499" s="54"/>
      <c r="AG1048499" s="217" t="s">
        <v>622</v>
      </c>
      <c r="AH1048499" s="54"/>
      <c r="AI1048499" s="54"/>
      <c r="AJ1048499" s="54"/>
      <c r="AK1048499" s="54"/>
      <c r="AL1048499" s="217" t="s">
        <v>1460</v>
      </c>
      <c r="AM1048499" s="54"/>
      <c r="AN1048499" s="54"/>
      <c r="AO1048499" s="54"/>
      <c r="AP1048499" s="54"/>
      <c r="AQ1048499" s="54"/>
      <c r="AR1048499" s="54"/>
      <c r="AS1048499" s="54"/>
      <c r="AT1048499" s="217" t="s">
        <v>1461</v>
      </c>
      <c r="AU1048499" s="54"/>
      <c r="AV1048499" s="54"/>
      <c r="AW1048499" s="54"/>
      <c r="AX1048499" s="54"/>
      <c r="AY1048499" s="54"/>
      <c r="AZ1048499" s="54"/>
      <c r="BA1048499" s="54"/>
      <c r="BB1048499" s="54"/>
      <c r="BC1048499" s="54"/>
      <c r="BD1048499" s="54"/>
      <c r="BE1048499" s="54"/>
      <c r="BF1048499" s="54"/>
      <c r="BG1048499" s="217" t="s">
        <v>1462</v>
      </c>
      <c r="BH1048499" s="54"/>
      <c r="BI1048499" s="54"/>
      <c r="BJ1048499" s="54"/>
      <c r="BK1048499" s="54"/>
      <c r="BL1048499" s="54"/>
    </row>
    <row r="1048500" spans="2:64" ht="10.5" hidden="1" customHeight="1" x14ac:dyDescent="0.25">
      <c r="S1048500" s="54"/>
      <c r="T1048500" s="120"/>
      <c r="U1048500" s="57"/>
      <c r="V1048500" s="59" t="s">
        <v>282</v>
      </c>
      <c r="AF1048500" s="54"/>
      <c r="AG1048500" s="217" t="s">
        <v>623</v>
      </c>
      <c r="AH1048500" s="54"/>
      <c r="AI1048500" s="54"/>
      <c r="AJ1048500" s="54"/>
      <c r="AK1048500" s="54"/>
      <c r="AL1048500" s="217" t="s">
        <v>1463</v>
      </c>
      <c r="AM1048500" s="54"/>
      <c r="AN1048500" s="54"/>
      <c r="AO1048500" s="54"/>
      <c r="AP1048500" s="54"/>
      <c r="AQ1048500" s="54"/>
      <c r="AR1048500" s="54"/>
      <c r="AS1048500" s="54"/>
      <c r="AT1048500" s="217" t="s">
        <v>1464</v>
      </c>
      <c r="AU1048500" s="54"/>
      <c r="AV1048500" s="54"/>
      <c r="AW1048500" s="54"/>
      <c r="AX1048500" s="54"/>
      <c r="AY1048500" s="54"/>
      <c r="AZ1048500" s="54"/>
      <c r="BA1048500" s="54"/>
      <c r="BB1048500" s="54"/>
      <c r="BC1048500" s="54"/>
      <c r="BD1048500" s="54"/>
      <c r="BE1048500" s="54"/>
      <c r="BF1048500" s="54"/>
      <c r="BG1048500" s="217" t="s">
        <v>1465</v>
      </c>
      <c r="BH1048500" s="54"/>
      <c r="BI1048500" s="54"/>
      <c r="BJ1048500" s="54"/>
      <c r="BK1048500" s="54"/>
      <c r="BL1048500" s="54"/>
    </row>
    <row r="1048501" spans="2:64" ht="10.5" hidden="1" customHeight="1" x14ac:dyDescent="0.25">
      <c r="S1048501" s="54"/>
      <c r="T1048501" s="120"/>
      <c r="U1048501" s="57"/>
      <c r="V1048501" s="59" t="s">
        <v>283</v>
      </c>
      <c r="AF1048501" s="54"/>
      <c r="AG1048501" s="217" t="s">
        <v>624</v>
      </c>
      <c r="AH1048501" s="54"/>
      <c r="AI1048501" s="54"/>
      <c r="AJ1048501" s="54"/>
      <c r="AK1048501" s="54"/>
      <c r="AL1048501" s="217" t="s">
        <v>1466</v>
      </c>
      <c r="AM1048501" s="54"/>
      <c r="AN1048501" s="54"/>
      <c r="AO1048501" s="54"/>
      <c r="AP1048501" s="54"/>
      <c r="AQ1048501" s="54"/>
      <c r="AR1048501" s="54"/>
      <c r="AS1048501" s="54"/>
      <c r="AT1048501" s="217" t="s">
        <v>1467</v>
      </c>
      <c r="AU1048501" s="54"/>
      <c r="AV1048501" s="54"/>
      <c r="AW1048501" s="54"/>
      <c r="AX1048501" s="54"/>
      <c r="AY1048501" s="54"/>
      <c r="AZ1048501" s="54"/>
      <c r="BA1048501" s="54"/>
      <c r="BB1048501" s="54"/>
      <c r="BC1048501" s="54"/>
      <c r="BD1048501" s="54"/>
      <c r="BE1048501" s="54"/>
      <c r="BF1048501" s="54"/>
      <c r="BG1048501" s="217" t="s">
        <v>1468</v>
      </c>
      <c r="BH1048501" s="54"/>
      <c r="BI1048501" s="54"/>
      <c r="BJ1048501" s="54"/>
      <c r="BK1048501" s="54"/>
      <c r="BL1048501" s="54"/>
    </row>
    <row r="1048502" spans="2:64" ht="10.5" hidden="1" customHeight="1" x14ac:dyDescent="0.25">
      <c r="B1048502" s="58" t="s">
        <v>29</v>
      </c>
      <c r="L1048502" s="58" t="s">
        <v>29</v>
      </c>
      <c r="S1048502" s="54"/>
      <c r="T1048502" s="120"/>
      <c r="U1048502" s="57"/>
      <c r="V1048502" s="59" t="s">
        <v>284</v>
      </c>
      <c r="AF1048502" s="54"/>
      <c r="AG1048502" s="217" t="s">
        <v>625</v>
      </c>
      <c r="AH1048502" s="54"/>
      <c r="AI1048502" s="54"/>
      <c r="AJ1048502" s="54"/>
      <c r="AK1048502" s="54"/>
      <c r="AL1048502" s="217" t="s">
        <v>1469</v>
      </c>
      <c r="AM1048502" s="54"/>
      <c r="AN1048502" s="54"/>
      <c r="AO1048502" s="54"/>
      <c r="AP1048502" s="54"/>
      <c r="AQ1048502" s="54"/>
      <c r="AR1048502" s="54"/>
      <c r="AS1048502" s="54"/>
      <c r="AT1048502" s="217" t="s">
        <v>1470</v>
      </c>
      <c r="AU1048502" s="54"/>
      <c r="AV1048502" s="54"/>
      <c r="AW1048502" s="54"/>
      <c r="AX1048502" s="54"/>
      <c r="AY1048502" s="54"/>
      <c r="AZ1048502" s="54"/>
      <c r="BA1048502" s="54"/>
      <c r="BB1048502" s="54"/>
      <c r="BC1048502" s="54"/>
      <c r="BD1048502" s="54"/>
      <c r="BE1048502" s="54"/>
      <c r="BF1048502" s="54"/>
      <c r="BG1048502" s="217" t="s">
        <v>971</v>
      </c>
      <c r="BH1048502" s="54"/>
      <c r="BI1048502" s="54"/>
      <c r="BJ1048502" s="54"/>
      <c r="BK1048502" s="54"/>
      <c r="BL1048502" s="54"/>
    </row>
    <row r="1048503" spans="2:64" ht="10.5" hidden="1" customHeight="1" x14ac:dyDescent="0.25">
      <c r="L1048503" s="58" t="s">
        <v>103</v>
      </c>
      <c r="S1048503" s="54"/>
      <c r="T1048503" s="120"/>
      <c r="U1048503" s="57"/>
      <c r="V1048503" s="59" t="s">
        <v>1571</v>
      </c>
      <c r="AF1048503" s="54"/>
      <c r="AG1048503" s="217" t="s">
        <v>276</v>
      </c>
      <c r="AH1048503" s="54"/>
      <c r="AI1048503" s="54"/>
      <c r="AJ1048503" s="54"/>
      <c r="AK1048503" s="54"/>
      <c r="AL1048503" s="217" t="s">
        <v>1471</v>
      </c>
      <c r="AM1048503" s="54"/>
      <c r="AN1048503" s="54"/>
      <c r="AO1048503" s="54"/>
      <c r="AP1048503" s="54"/>
      <c r="AQ1048503" s="54"/>
      <c r="AR1048503" s="54"/>
      <c r="AS1048503" s="54"/>
      <c r="AT1048503" s="217" t="s">
        <v>1472</v>
      </c>
      <c r="AU1048503" s="54"/>
      <c r="AV1048503" s="54"/>
      <c r="AW1048503" s="54"/>
      <c r="AX1048503" s="54"/>
      <c r="AY1048503" s="54"/>
      <c r="AZ1048503" s="54"/>
      <c r="BA1048503" s="54"/>
      <c r="BB1048503" s="54"/>
      <c r="BC1048503" s="54"/>
      <c r="BD1048503" s="54"/>
      <c r="BE1048503" s="54"/>
      <c r="BF1048503" s="54"/>
      <c r="BG1048503" s="217" t="s">
        <v>1473</v>
      </c>
      <c r="BH1048503" s="54"/>
      <c r="BI1048503" s="54"/>
      <c r="BJ1048503" s="54"/>
      <c r="BK1048503" s="54"/>
      <c r="BL1048503" s="54"/>
    </row>
    <row r="1048504" spans="2:64" ht="10.5" hidden="1" customHeight="1" x14ac:dyDescent="0.25">
      <c r="S1048504" s="54"/>
      <c r="T1048504" s="120"/>
      <c r="U1048504" s="57"/>
      <c r="V1048504" s="59" t="s">
        <v>286</v>
      </c>
      <c r="AF1048504" s="54"/>
      <c r="AG1048504" s="217" t="s">
        <v>626</v>
      </c>
      <c r="AH1048504" s="54"/>
      <c r="AI1048504" s="54"/>
      <c r="AJ1048504" s="54"/>
      <c r="AK1048504" s="54"/>
      <c r="AL1048504" s="217" t="s">
        <v>1474</v>
      </c>
      <c r="AM1048504" s="54"/>
      <c r="AN1048504" s="54"/>
      <c r="AO1048504" s="54"/>
      <c r="AP1048504" s="54"/>
      <c r="AQ1048504" s="54"/>
      <c r="AR1048504" s="54"/>
      <c r="AS1048504" s="54"/>
      <c r="AT1048504" s="217" t="s">
        <v>1475</v>
      </c>
      <c r="AU1048504" s="54"/>
      <c r="AV1048504" s="54"/>
      <c r="AW1048504" s="54"/>
      <c r="AX1048504" s="54"/>
      <c r="AY1048504" s="54"/>
      <c r="AZ1048504" s="54"/>
      <c r="BA1048504" s="54"/>
      <c r="BB1048504" s="54"/>
      <c r="BC1048504" s="54"/>
      <c r="BD1048504" s="54"/>
      <c r="BE1048504" s="54"/>
      <c r="BF1048504" s="54"/>
      <c r="BG1048504" s="217" t="s">
        <v>653</v>
      </c>
      <c r="BH1048504" s="54"/>
      <c r="BI1048504" s="54"/>
      <c r="BJ1048504" s="54"/>
      <c r="BK1048504" s="54"/>
      <c r="BL1048504" s="54"/>
    </row>
    <row r="1048505" spans="2:64" ht="10.5" hidden="1" customHeight="1" x14ac:dyDescent="0.25">
      <c r="S1048505" s="54"/>
      <c r="T1048505" s="120"/>
      <c r="U1048505" s="57"/>
      <c r="V1048505" s="59" t="s">
        <v>287</v>
      </c>
      <c r="AF1048505" s="54"/>
      <c r="AG1048505" s="217" t="s">
        <v>627</v>
      </c>
      <c r="AH1048505" s="54"/>
      <c r="AI1048505" s="54"/>
      <c r="AJ1048505" s="54"/>
      <c r="AK1048505" s="54"/>
      <c r="AL1048505" s="217" t="s">
        <v>1476</v>
      </c>
      <c r="AM1048505" s="54"/>
      <c r="AN1048505" s="54"/>
      <c r="AO1048505" s="54"/>
      <c r="AP1048505" s="54"/>
      <c r="AQ1048505" s="54"/>
      <c r="AR1048505" s="54"/>
      <c r="AS1048505" s="54"/>
      <c r="AT1048505" s="217" t="s">
        <v>1393</v>
      </c>
      <c r="AU1048505" s="54"/>
      <c r="AV1048505" s="54"/>
      <c r="AW1048505" s="54"/>
      <c r="AX1048505" s="54"/>
      <c r="AY1048505" s="54"/>
      <c r="AZ1048505" s="54"/>
      <c r="BA1048505" s="54"/>
      <c r="BB1048505" s="54"/>
      <c r="BC1048505" s="54"/>
      <c r="BD1048505" s="54"/>
      <c r="BE1048505" s="54"/>
      <c r="BF1048505" s="54"/>
      <c r="BG1048505" s="217" t="s">
        <v>1477</v>
      </c>
      <c r="BH1048505" s="54"/>
      <c r="BI1048505" s="54"/>
      <c r="BJ1048505" s="54"/>
      <c r="BK1048505" s="54"/>
      <c r="BL1048505" s="54"/>
    </row>
    <row r="1048506" spans="2:64" ht="10.5" hidden="1" customHeight="1" x14ac:dyDescent="0.25">
      <c r="C1048506" s="54" t="s">
        <v>496</v>
      </c>
      <c r="S1048506" s="54"/>
      <c r="T1048506" s="120"/>
      <c r="U1048506" s="57"/>
      <c r="AF1048506" s="54"/>
      <c r="AG1048506" s="217" t="s">
        <v>628</v>
      </c>
      <c r="AH1048506" s="54"/>
      <c r="AI1048506" s="54"/>
      <c r="AJ1048506" s="54"/>
      <c r="AK1048506" s="54"/>
      <c r="AL1048506" s="217" t="s">
        <v>1478</v>
      </c>
      <c r="AM1048506" s="54"/>
      <c r="AN1048506" s="54"/>
      <c r="AO1048506" s="54"/>
      <c r="AP1048506" s="54"/>
      <c r="AQ1048506" s="54"/>
      <c r="AR1048506" s="54"/>
      <c r="AS1048506" s="54"/>
      <c r="AT1048506" s="217" t="s">
        <v>1479</v>
      </c>
      <c r="AU1048506" s="54"/>
      <c r="AV1048506" s="54"/>
      <c r="AW1048506" s="54"/>
      <c r="AX1048506" s="54"/>
      <c r="AY1048506" s="54"/>
      <c r="AZ1048506" s="54"/>
      <c r="BA1048506" s="54"/>
      <c r="BB1048506" s="54"/>
      <c r="BC1048506" s="54"/>
      <c r="BD1048506" s="54"/>
      <c r="BE1048506" s="54"/>
      <c r="BF1048506" s="54"/>
      <c r="BG1048506" s="217" t="s">
        <v>1480</v>
      </c>
      <c r="BH1048506" s="54"/>
      <c r="BI1048506" s="54"/>
      <c r="BJ1048506" s="54"/>
      <c r="BK1048506" s="54"/>
      <c r="BL1048506" s="54"/>
    </row>
    <row r="1048507" spans="2:64" ht="10.5" hidden="1" customHeight="1" x14ac:dyDescent="0.25">
      <c r="C1048507" s="54" t="s">
        <v>497</v>
      </c>
      <c r="S1048507" s="54"/>
      <c r="T1048507" s="120"/>
      <c r="U1048507" s="57"/>
      <c r="AF1048507" s="54"/>
      <c r="AG1048507" s="217" t="s">
        <v>629</v>
      </c>
      <c r="AH1048507" s="54"/>
      <c r="AI1048507" s="54"/>
      <c r="AJ1048507" s="54"/>
      <c r="AK1048507" s="54"/>
      <c r="AL1048507" s="217" t="s">
        <v>1481</v>
      </c>
      <c r="AM1048507" s="54"/>
      <c r="AN1048507" s="54"/>
      <c r="AO1048507" s="54"/>
      <c r="AP1048507" s="54"/>
      <c r="AQ1048507" s="54"/>
      <c r="AR1048507" s="54"/>
      <c r="AS1048507" s="54"/>
      <c r="AT1048507" s="217" t="s">
        <v>1408</v>
      </c>
      <c r="AU1048507" s="54"/>
      <c r="AV1048507" s="54"/>
      <c r="AW1048507" s="54"/>
      <c r="AX1048507" s="54"/>
      <c r="AY1048507" s="54"/>
      <c r="AZ1048507" s="54"/>
      <c r="BA1048507" s="54"/>
      <c r="BB1048507" s="54"/>
      <c r="BC1048507" s="54"/>
      <c r="BD1048507" s="54"/>
      <c r="BE1048507" s="54"/>
      <c r="BF1048507" s="54"/>
      <c r="BG1048507" s="217" t="s">
        <v>1482</v>
      </c>
      <c r="BH1048507" s="54"/>
      <c r="BI1048507" s="54"/>
      <c r="BJ1048507" s="54"/>
      <c r="BK1048507" s="54"/>
      <c r="BL1048507" s="54"/>
    </row>
    <row r="1048508" spans="2:64" ht="10.5" hidden="1" customHeight="1" x14ac:dyDescent="0.25">
      <c r="C1048508" s="54"/>
      <c r="S1048508" s="54"/>
      <c r="T1048508" s="120"/>
      <c r="U1048508" s="57"/>
      <c r="AF1048508" s="54"/>
      <c r="AG1048508" s="217" t="s">
        <v>630</v>
      </c>
      <c r="AH1048508" s="54"/>
      <c r="AI1048508" s="54"/>
      <c r="AJ1048508" s="54"/>
      <c r="AK1048508" s="54"/>
      <c r="AL1048508" s="217" t="s">
        <v>1483</v>
      </c>
      <c r="AM1048508" s="54"/>
      <c r="AN1048508" s="54"/>
      <c r="AO1048508" s="54"/>
      <c r="AP1048508" s="54"/>
      <c r="AQ1048508" s="54"/>
      <c r="AR1048508" s="54"/>
      <c r="AS1048508" s="54"/>
      <c r="AT1048508" s="217" t="s">
        <v>1289</v>
      </c>
      <c r="AU1048508" s="54"/>
      <c r="AV1048508" s="54"/>
      <c r="AW1048508" s="54"/>
      <c r="AX1048508" s="54"/>
      <c r="AY1048508" s="54"/>
      <c r="AZ1048508" s="54"/>
      <c r="BA1048508" s="54"/>
      <c r="BB1048508" s="54"/>
      <c r="BC1048508" s="54"/>
      <c r="BD1048508" s="54"/>
      <c r="BE1048508" s="54"/>
      <c r="BF1048508" s="54"/>
      <c r="BG1048508" s="217" t="s">
        <v>1484</v>
      </c>
      <c r="BH1048508" s="54"/>
      <c r="BI1048508" s="54"/>
      <c r="BJ1048508" s="54"/>
      <c r="BK1048508" s="54"/>
      <c r="BL1048508" s="54"/>
    </row>
    <row r="1048509" spans="2:64" ht="10.5" hidden="1" customHeight="1" x14ac:dyDescent="0.25">
      <c r="S1048509" s="54"/>
      <c r="T1048509" s="120"/>
      <c r="U1048509" s="57"/>
      <c r="AF1048509" s="54"/>
      <c r="AG1048509" s="217" t="s">
        <v>631</v>
      </c>
      <c r="AH1048509" s="54"/>
      <c r="AI1048509" s="54"/>
      <c r="AJ1048509" s="54"/>
      <c r="AK1048509" s="54"/>
      <c r="AL1048509" s="217" t="s">
        <v>1485</v>
      </c>
      <c r="AM1048509" s="54"/>
      <c r="AN1048509" s="54"/>
      <c r="AO1048509" s="54"/>
      <c r="AP1048509" s="54"/>
      <c r="AQ1048509" s="54"/>
      <c r="AR1048509" s="54"/>
      <c r="AS1048509" s="54"/>
      <c r="AT1048509" s="217" t="s">
        <v>643</v>
      </c>
      <c r="AU1048509" s="54"/>
      <c r="AV1048509" s="54"/>
      <c r="AW1048509" s="54"/>
      <c r="AX1048509" s="54"/>
      <c r="AY1048509" s="54"/>
      <c r="AZ1048509" s="54"/>
      <c r="BA1048509" s="54"/>
      <c r="BB1048509" s="54"/>
      <c r="BC1048509" s="54"/>
      <c r="BD1048509" s="54"/>
      <c r="BE1048509" s="54"/>
      <c r="BF1048509" s="54"/>
      <c r="BG1048509" s="217" t="s">
        <v>283</v>
      </c>
      <c r="BH1048509" s="54"/>
      <c r="BI1048509" s="54"/>
      <c r="BJ1048509" s="54"/>
      <c r="BK1048509" s="54"/>
      <c r="BL1048509" s="54"/>
    </row>
    <row r="1048510" spans="2:64" ht="10.5" hidden="1" customHeight="1" x14ac:dyDescent="0.25">
      <c r="C1048510" s="58" t="s">
        <v>449</v>
      </c>
      <c r="S1048510" s="54"/>
      <c r="T1048510" s="120"/>
      <c r="U1048510" s="57"/>
      <c r="AF1048510" s="54"/>
      <c r="AG1048510" s="217" t="s">
        <v>632</v>
      </c>
      <c r="AH1048510" s="54"/>
      <c r="AI1048510" s="54"/>
      <c r="AJ1048510" s="54"/>
      <c r="AK1048510" s="54"/>
      <c r="AL1048510" s="217" t="s">
        <v>1486</v>
      </c>
      <c r="AM1048510" s="54"/>
      <c r="AN1048510" s="54"/>
      <c r="AO1048510" s="54"/>
      <c r="AP1048510" s="54"/>
      <c r="AQ1048510" s="54"/>
      <c r="AR1048510" s="54"/>
      <c r="AS1048510" s="54"/>
      <c r="AT1048510" s="217" t="s">
        <v>1487</v>
      </c>
      <c r="AU1048510" s="54"/>
      <c r="AV1048510" s="54"/>
      <c r="AW1048510" s="54"/>
      <c r="AX1048510" s="54"/>
      <c r="AY1048510" s="54"/>
      <c r="AZ1048510" s="54"/>
      <c r="BA1048510" s="54"/>
      <c r="BB1048510" s="54"/>
      <c r="BC1048510" s="54"/>
      <c r="BD1048510" s="54"/>
      <c r="BE1048510" s="54"/>
      <c r="BF1048510" s="54"/>
      <c r="BG1048510" s="217" t="s">
        <v>1488</v>
      </c>
      <c r="BH1048510" s="54"/>
      <c r="BI1048510" s="54"/>
      <c r="BJ1048510" s="54"/>
      <c r="BK1048510" s="54"/>
      <c r="BL1048510" s="54"/>
    </row>
    <row r="1048511" spans="2:64" ht="10.5" hidden="1" customHeight="1" x14ac:dyDescent="0.25">
      <c r="C1048511" s="123" t="s">
        <v>454</v>
      </c>
      <c r="S1048511" s="54"/>
      <c r="T1048511" s="120"/>
      <c r="U1048511" s="57"/>
      <c r="AF1048511" s="54"/>
      <c r="AG1048511" s="217" t="s">
        <v>633</v>
      </c>
      <c r="AH1048511" s="54"/>
      <c r="AI1048511" s="54"/>
      <c r="AJ1048511" s="54"/>
      <c r="AK1048511" s="54"/>
      <c r="AL1048511" s="217" t="s">
        <v>1489</v>
      </c>
      <c r="AM1048511" s="54"/>
      <c r="AN1048511" s="54"/>
      <c r="AO1048511" s="54"/>
      <c r="AP1048511" s="54"/>
      <c r="AQ1048511" s="54"/>
      <c r="AR1048511" s="54"/>
      <c r="AS1048511" s="54"/>
      <c r="AT1048511" s="217" t="s">
        <v>1490</v>
      </c>
      <c r="AU1048511" s="54"/>
      <c r="AV1048511" s="54"/>
      <c r="AW1048511" s="54"/>
      <c r="AX1048511" s="54"/>
      <c r="AY1048511" s="54"/>
      <c r="AZ1048511" s="54"/>
      <c r="BA1048511" s="54"/>
      <c r="BB1048511" s="54"/>
      <c r="BC1048511" s="54"/>
      <c r="BD1048511" s="54"/>
      <c r="BE1048511" s="54"/>
      <c r="BF1048511" s="54"/>
      <c r="BG1048511" s="217" t="s">
        <v>1491</v>
      </c>
      <c r="BH1048511" s="54"/>
      <c r="BI1048511" s="54"/>
      <c r="BJ1048511" s="54"/>
      <c r="BK1048511" s="54"/>
      <c r="BL1048511" s="54"/>
    </row>
    <row r="1048512" spans="2:64" ht="18.75" hidden="1" customHeight="1" x14ac:dyDescent="0.25">
      <c r="C1048512" s="58" t="s">
        <v>453</v>
      </c>
      <c r="S1048512" s="54"/>
      <c r="T1048512" s="120"/>
      <c r="U1048512" s="57"/>
      <c r="AF1048512" s="54"/>
      <c r="AG1048512" s="217" t="s">
        <v>634</v>
      </c>
      <c r="AH1048512" s="54"/>
      <c r="AI1048512" s="54"/>
      <c r="AJ1048512" s="54"/>
      <c r="AK1048512" s="54"/>
      <c r="AL1048512" s="217" t="s">
        <v>1492</v>
      </c>
      <c r="AM1048512" s="54"/>
      <c r="AN1048512" s="54"/>
      <c r="AO1048512" s="54"/>
      <c r="AP1048512" s="54"/>
      <c r="AQ1048512" s="54"/>
      <c r="AR1048512" s="54"/>
      <c r="AS1048512" s="54"/>
      <c r="AT1048512" s="217" t="s">
        <v>1493</v>
      </c>
      <c r="AU1048512" s="54"/>
      <c r="AV1048512" s="54"/>
      <c r="AW1048512" s="54"/>
      <c r="AX1048512" s="54"/>
      <c r="AY1048512" s="54"/>
      <c r="AZ1048512" s="54"/>
      <c r="BA1048512" s="54"/>
      <c r="BB1048512" s="54"/>
      <c r="BC1048512" s="54"/>
      <c r="BD1048512" s="54"/>
      <c r="BE1048512" s="54"/>
      <c r="BF1048512" s="54"/>
      <c r="BG1048512" s="217" t="s">
        <v>1494</v>
      </c>
      <c r="BH1048512" s="54"/>
      <c r="BI1048512" s="54"/>
      <c r="BJ1048512" s="54"/>
      <c r="BK1048512" s="54"/>
      <c r="BL1048512" s="54"/>
    </row>
    <row r="1048513" spans="3:64" ht="10.5" hidden="1" customHeight="1" x14ac:dyDescent="0.25">
      <c r="S1048513" s="54"/>
      <c r="T1048513" s="120"/>
      <c r="U1048513" s="57"/>
      <c r="AF1048513" s="54"/>
      <c r="AG1048513" s="217" t="s">
        <v>635</v>
      </c>
      <c r="AH1048513" s="54"/>
      <c r="AI1048513" s="54"/>
      <c r="AJ1048513" s="54"/>
      <c r="AK1048513" s="54"/>
      <c r="AL1048513" s="217" t="s">
        <v>1495</v>
      </c>
      <c r="AM1048513" s="54"/>
      <c r="AN1048513" s="54"/>
      <c r="AO1048513" s="54"/>
      <c r="AP1048513" s="54"/>
      <c r="AQ1048513" s="54"/>
      <c r="AR1048513" s="54"/>
      <c r="AS1048513" s="54"/>
      <c r="AT1048513" s="217" t="s">
        <v>1496</v>
      </c>
      <c r="AU1048513" s="54"/>
      <c r="AV1048513" s="54"/>
      <c r="AW1048513" s="54"/>
      <c r="AX1048513" s="54"/>
      <c r="AY1048513" s="54"/>
      <c r="AZ1048513" s="54"/>
      <c r="BA1048513" s="54"/>
      <c r="BB1048513" s="54"/>
      <c r="BC1048513" s="54"/>
      <c r="BD1048513" s="54"/>
      <c r="BE1048513" s="54"/>
      <c r="BF1048513" s="54"/>
      <c r="BG1048513" s="217" t="s">
        <v>1497</v>
      </c>
      <c r="BH1048513" s="54"/>
      <c r="BI1048513" s="54"/>
      <c r="BJ1048513" s="54"/>
      <c r="BK1048513" s="54"/>
      <c r="BL1048513" s="54"/>
    </row>
    <row r="1048514" spans="3:64" ht="10.5" hidden="1" customHeight="1" x14ac:dyDescent="0.25">
      <c r="S1048514" s="54"/>
      <c r="T1048514" s="120"/>
      <c r="U1048514" s="57"/>
      <c r="AF1048514" s="54"/>
      <c r="AG1048514" s="217" t="s">
        <v>636</v>
      </c>
      <c r="AH1048514" s="54"/>
      <c r="AI1048514" s="54"/>
      <c r="AJ1048514" s="54"/>
      <c r="AK1048514" s="54"/>
      <c r="AL1048514" s="217" t="s">
        <v>1498</v>
      </c>
      <c r="AM1048514" s="54"/>
      <c r="AN1048514" s="54"/>
      <c r="AO1048514" s="54"/>
      <c r="AP1048514" s="54"/>
      <c r="AQ1048514" s="54"/>
      <c r="AR1048514" s="54"/>
      <c r="AS1048514" s="54"/>
      <c r="AT1048514" s="217" t="s">
        <v>1499</v>
      </c>
      <c r="AU1048514" s="54"/>
      <c r="AV1048514" s="54"/>
      <c r="AW1048514" s="54"/>
      <c r="AX1048514" s="54"/>
      <c r="AY1048514" s="54"/>
      <c r="AZ1048514" s="54"/>
      <c r="BA1048514" s="54"/>
      <c r="BB1048514" s="54"/>
      <c r="BC1048514" s="54"/>
      <c r="BD1048514" s="54"/>
      <c r="BE1048514" s="54"/>
      <c r="BF1048514" s="54"/>
      <c r="BG1048514" s="217" t="s">
        <v>1500</v>
      </c>
      <c r="BH1048514" s="54"/>
      <c r="BI1048514" s="54"/>
      <c r="BJ1048514" s="54"/>
      <c r="BK1048514" s="54"/>
      <c r="BL1048514" s="54"/>
    </row>
    <row r="1048515" spans="3:64" ht="10.5" hidden="1" customHeight="1" x14ac:dyDescent="0.25">
      <c r="S1048515" s="54"/>
      <c r="T1048515" s="120"/>
      <c r="U1048515" s="57"/>
      <c r="AF1048515" s="54"/>
      <c r="AG1048515" s="217" t="s">
        <v>637</v>
      </c>
      <c r="AH1048515" s="54"/>
      <c r="AI1048515" s="54"/>
      <c r="AJ1048515" s="54"/>
      <c r="AK1048515" s="54"/>
      <c r="AL1048515" s="217" t="s">
        <v>1501</v>
      </c>
      <c r="AM1048515" s="54"/>
      <c r="AN1048515" s="54"/>
      <c r="AO1048515" s="54"/>
      <c r="AP1048515" s="54"/>
      <c r="AQ1048515" s="54"/>
      <c r="AR1048515" s="54"/>
      <c r="AS1048515" s="54"/>
      <c r="AT1048515" s="217" t="s">
        <v>1502</v>
      </c>
      <c r="AU1048515" s="54"/>
      <c r="AV1048515" s="54"/>
      <c r="AW1048515" s="54"/>
      <c r="AX1048515" s="54"/>
      <c r="AY1048515" s="54"/>
      <c r="AZ1048515" s="54"/>
      <c r="BA1048515" s="54"/>
      <c r="BB1048515" s="54"/>
      <c r="BC1048515" s="54"/>
      <c r="BD1048515" s="54"/>
      <c r="BE1048515" s="54"/>
      <c r="BF1048515" s="54"/>
      <c r="BG1048515" s="217" t="s">
        <v>753</v>
      </c>
      <c r="BH1048515" s="54"/>
      <c r="BI1048515" s="54"/>
      <c r="BJ1048515" s="54"/>
      <c r="BK1048515" s="54"/>
      <c r="BL1048515" s="54"/>
    </row>
    <row r="1048516" spans="3:64" ht="10.5" hidden="1" customHeight="1" x14ac:dyDescent="0.25">
      <c r="C1048516" s="198"/>
      <c r="D1048516" s="198"/>
      <c r="E1048516" s="198"/>
      <c r="T1048516" s="120"/>
      <c r="U1048516" s="57"/>
      <c r="AF1048516" s="54"/>
      <c r="AG1048516" s="217" t="s">
        <v>638</v>
      </c>
      <c r="AH1048516" s="54"/>
      <c r="AI1048516" s="54"/>
      <c r="AJ1048516" s="54"/>
      <c r="AK1048516" s="54"/>
      <c r="AL1048516" s="217" t="s">
        <v>1503</v>
      </c>
      <c r="AM1048516" s="54"/>
      <c r="AN1048516" s="54"/>
      <c r="AO1048516" s="54"/>
      <c r="AP1048516" s="54"/>
      <c r="AQ1048516" s="54"/>
      <c r="AR1048516" s="54"/>
      <c r="AS1048516" s="54"/>
      <c r="AT1048516" s="217" t="s">
        <v>1504</v>
      </c>
      <c r="AU1048516" s="54"/>
      <c r="AV1048516" s="54"/>
      <c r="AW1048516" s="54"/>
      <c r="AX1048516" s="54"/>
      <c r="AY1048516" s="54"/>
      <c r="AZ1048516" s="54"/>
      <c r="BA1048516" s="54"/>
      <c r="BB1048516" s="54"/>
      <c r="BC1048516" s="54"/>
      <c r="BD1048516" s="54"/>
      <c r="BE1048516" s="54"/>
      <c r="BF1048516" s="54"/>
      <c r="BG1048516" s="217" t="s">
        <v>1505</v>
      </c>
      <c r="BH1048516" s="54"/>
      <c r="BI1048516" s="54"/>
      <c r="BJ1048516" s="54"/>
      <c r="BK1048516" s="54"/>
      <c r="BL1048516" s="54"/>
    </row>
    <row r="1048517" spans="3:64" ht="10.5" hidden="1" customHeight="1" x14ac:dyDescent="0.25">
      <c r="C1048517" s="198"/>
      <c r="D1048517" s="198"/>
      <c r="E1048517" s="198"/>
      <c r="T1048517" s="120"/>
      <c r="U1048517" s="57"/>
      <c r="AF1048517" s="54"/>
      <c r="AG1048517" s="217" t="s">
        <v>639</v>
      </c>
      <c r="AH1048517" s="54"/>
      <c r="AI1048517" s="54"/>
      <c r="AJ1048517" s="54"/>
      <c r="AK1048517" s="54"/>
      <c r="AL1048517" s="217" t="s">
        <v>1506</v>
      </c>
      <c r="AM1048517" s="54"/>
      <c r="AN1048517" s="54"/>
      <c r="AO1048517" s="54"/>
      <c r="AP1048517" s="54"/>
      <c r="AQ1048517" s="54"/>
      <c r="AR1048517" s="54"/>
      <c r="AS1048517" s="54"/>
      <c r="AT1048517" s="217" t="s">
        <v>1507</v>
      </c>
      <c r="AU1048517" s="54"/>
      <c r="AV1048517" s="54"/>
      <c r="AW1048517" s="54"/>
      <c r="AX1048517" s="54"/>
      <c r="AY1048517" s="54"/>
      <c r="AZ1048517" s="54"/>
      <c r="BA1048517" s="54"/>
      <c r="BB1048517" s="54"/>
      <c r="BC1048517" s="54"/>
      <c r="BD1048517" s="54"/>
      <c r="BE1048517" s="54"/>
      <c r="BF1048517" s="54"/>
      <c r="BG1048517" s="54"/>
      <c r="BH1048517" s="54"/>
      <c r="BI1048517" s="54"/>
      <c r="BJ1048517" s="54"/>
      <c r="BK1048517" s="54"/>
      <c r="BL1048517" s="54"/>
    </row>
    <row r="1048518" spans="3:64" ht="10.5" hidden="1" customHeight="1" x14ac:dyDescent="0.25">
      <c r="C1048518" s="692"/>
      <c r="D1048518" s="692"/>
      <c r="E1048518" s="692"/>
      <c r="T1048518" s="120"/>
      <c r="U1048518" s="57"/>
      <c r="AF1048518" s="54"/>
      <c r="AG1048518" s="217" t="s">
        <v>640</v>
      </c>
      <c r="AH1048518" s="54"/>
      <c r="AI1048518" s="54"/>
      <c r="AJ1048518" s="54"/>
      <c r="AK1048518" s="54"/>
      <c r="AL1048518" s="217" t="s">
        <v>1259</v>
      </c>
      <c r="AM1048518" s="54"/>
      <c r="AN1048518" s="54"/>
      <c r="AO1048518" s="54"/>
      <c r="AP1048518" s="54"/>
      <c r="AQ1048518" s="54"/>
      <c r="AR1048518" s="54"/>
      <c r="AS1048518" s="54"/>
      <c r="AT1048518" s="217" t="s">
        <v>1508</v>
      </c>
      <c r="AU1048518" s="54"/>
      <c r="AV1048518" s="54"/>
      <c r="AW1048518" s="54"/>
      <c r="AX1048518" s="54"/>
      <c r="AY1048518" s="54"/>
      <c r="AZ1048518" s="54"/>
      <c r="BA1048518" s="54"/>
      <c r="BB1048518" s="54"/>
      <c r="BC1048518" s="54"/>
      <c r="BD1048518" s="54"/>
      <c r="BE1048518" s="54"/>
      <c r="BF1048518" s="54"/>
      <c r="BG1048518" s="54"/>
      <c r="BH1048518" s="54"/>
      <c r="BI1048518" s="54"/>
      <c r="BJ1048518" s="54"/>
      <c r="BK1048518" s="54"/>
      <c r="BL1048518" s="54"/>
    </row>
    <row r="1048519" spans="3:64" ht="10.5" hidden="1" customHeight="1" x14ac:dyDescent="0.25">
      <c r="T1048519" s="120"/>
      <c r="U1048519" s="57"/>
      <c r="AF1048519" s="54"/>
      <c r="AG1048519" s="217" t="s">
        <v>641</v>
      </c>
      <c r="AH1048519" s="54"/>
      <c r="AI1048519" s="54"/>
      <c r="AJ1048519" s="54"/>
      <c r="AK1048519" s="54"/>
      <c r="AL1048519" s="217" t="s">
        <v>1509</v>
      </c>
      <c r="AM1048519" s="54"/>
      <c r="AN1048519" s="54"/>
      <c r="AO1048519" s="54"/>
      <c r="AP1048519" s="54"/>
      <c r="AQ1048519" s="54"/>
      <c r="AR1048519" s="54"/>
      <c r="AS1048519" s="54"/>
      <c r="AT1048519" s="217" t="s">
        <v>1510</v>
      </c>
      <c r="AU1048519" s="54"/>
      <c r="AV1048519" s="54"/>
      <c r="AW1048519" s="54"/>
      <c r="AX1048519" s="54"/>
      <c r="AY1048519" s="54"/>
      <c r="AZ1048519" s="54"/>
      <c r="BA1048519" s="54"/>
      <c r="BB1048519" s="54"/>
      <c r="BC1048519" s="54"/>
      <c r="BD1048519" s="54"/>
      <c r="BE1048519" s="54"/>
      <c r="BF1048519" s="54"/>
      <c r="BG1048519" s="54"/>
      <c r="BH1048519" s="54"/>
      <c r="BI1048519" s="54"/>
      <c r="BJ1048519" s="54"/>
      <c r="BK1048519" s="54"/>
      <c r="BL1048519" s="54"/>
    </row>
    <row r="1048520" spans="3:64" ht="10.5" hidden="1" customHeight="1" x14ac:dyDescent="0.25">
      <c r="T1048520" s="120"/>
      <c r="U1048520" s="57"/>
      <c r="AF1048520" s="54"/>
      <c r="AG1048520" s="217" t="s">
        <v>642</v>
      </c>
      <c r="AH1048520" s="54"/>
      <c r="AI1048520" s="54"/>
      <c r="AJ1048520" s="54"/>
      <c r="AK1048520" s="54"/>
      <c r="AL1048520" s="217" t="s">
        <v>1511</v>
      </c>
      <c r="AM1048520" s="54"/>
      <c r="AN1048520" s="54"/>
      <c r="AO1048520" s="54"/>
      <c r="AP1048520" s="54"/>
      <c r="AQ1048520" s="54"/>
      <c r="AR1048520" s="54"/>
      <c r="AS1048520" s="54"/>
      <c r="AT1048520" s="217" t="s">
        <v>1512</v>
      </c>
      <c r="AU1048520" s="54"/>
      <c r="AV1048520" s="54"/>
      <c r="AW1048520" s="54"/>
      <c r="AX1048520" s="54"/>
      <c r="AY1048520" s="54"/>
      <c r="AZ1048520" s="54"/>
      <c r="BA1048520" s="54"/>
      <c r="BB1048520" s="54"/>
      <c r="BC1048520" s="54"/>
      <c r="BD1048520" s="54"/>
      <c r="BE1048520" s="54"/>
      <c r="BF1048520" s="54"/>
      <c r="BG1048520" s="54"/>
      <c r="BH1048520" s="54"/>
      <c r="BI1048520" s="54"/>
      <c r="BJ1048520" s="54"/>
      <c r="BK1048520" s="54"/>
      <c r="BL1048520" s="54"/>
    </row>
    <row r="1048521" spans="3:64" ht="10.5" hidden="1" customHeight="1" x14ac:dyDescent="0.25">
      <c r="T1048521" s="120"/>
      <c r="U1048521" s="57"/>
      <c r="AF1048521" s="54"/>
      <c r="AG1048521" s="217" t="s">
        <v>643</v>
      </c>
      <c r="AH1048521" s="54"/>
      <c r="AI1048521" s="54"/>
      <c r="AJ1048521" s="54"/>
      <c r="AK1048521" s="54"/>
      <c r="AL1048521" s="217" t="s">
        <v>1513</v>
      </c>
      <c r="AM1048521" s="54"/>
      <c r="AN1048521" s="54"/>
      <c r="AO1048521" s="54"/>
      <c r="AP1048521" s="54"/>
      <c r="AQ1048521" s="54"/>
      <c r="AR1048521" s="54"/>
      <c r="AS1048521" s="54"/>
      <c r="AT1048521" s="217" t="s">
        <v>1514</v>
      </c>
      <c r="AU1048521" s="54"/>
      <c r="AV1048521" s="54"/>
      <c r="AW1048521" s="54"/>
      <c r="AX1048521" s="54"/>
      <c r="AY1048521" s="54"/>
      <c r="AZ1048521" s="54"/>
      <c r="BA1048521" s="54"/>
      <c r="BB1048521" s="54"/>
      <c r="BC1048521" s="54"/>
      <c r="BD1048521" s="54"/>
      <c r="BE1048521" s="54"/>
      <c r="BF1048521" s="54"/>
      <c r="BG1048521" s="54"/>
      <c r="BH1048521" s="54"/>
      <c r="BI1048521" s="54"/>
      <c r="BJ1048521" s="54"/>
      <c r="BK1048521" s="54"/>
      <c r="BL1048521" s="54"/>
    </row>
    <row r="1048522" spans="3:64" ht="15.75" hidden="1" customHeight="1" x14ac:dyDescent="0.25">
      <c r="C1048522" s="19"/>
      <c r="T1048522" s="120"/>
      <c r="U1048522" s="57"/>
      <c r="AF1048522" s="54"/>
      <c r="AG1048522" s="217" t="s">
        <v>644</v>
      </c>
      <c r="AH1048522" s="54"/>
      <c r="AI1048522" s="54"/>
      <c r="AJ1048522" s="54"/>
      <c r="AK1048522" s="54"/>
      <c r="AL1048522" s="217" t="s">
        <v>1515</v>
      </c>
      <c r="AM1048522" s="54"/>
      <c r="AN1048522" s="54"/>
      <c r="AO1048522" s="54"/>
      <c r="AP1048522" s="54"/>
      <c r="AQ1048522" s="54"/>
      <c r="AR1048522" s="54"/>
      <c r="AS1048522" s="54"/>
      <c r="AT1048522" s="217" t="s">
        <v>1516</v>
      </c>
      <c r="AU1048522" s="54"/>
      <c r="AV1048522" s="54"/>
      <c r="AW1048522" s="54"/>
      <c r="AX1048522" s="54"/>
      <c r="AY1048522" s="54"/>
      <c r="AZ1048522" s="54"/>
      <c r="BA1048522" s="54"/>
      <c r="BB1048522" s="54"/>
      <c r="BC1048522" s="54"/>
      <c r="BD1048522" s="54"/>
      <c r="BE1048522" s="54"/>
      <c r="BF1048522" s="54"/>
      <c r="BG1048522" s="54"/>
      <c r="BH1048522" s="54"/>
      <c r="BI1048522" s="54"/>
      <c r="BJ1048522" s="54"/>
      <c r="BK1048522" s="54"/>
      <c r="BL1048522" s="54"/>
    </row>
    <row r="1048523" spans="3:64" ht="15.75" hidden="1" customHeight="1" x14ac:dyDescent="0.25">
      <c r="T1048523" s="120"/>
      <c r="U1048523" s="57"/>
      <c r="AF1048523" s="54"/>
      <c r="AG1048523" s="217" t="s">
        <v>645</v>
      </c>
      <c r="AH1048523" s="54"/>
      <c r="AI1048523" s="54"/>
      <c r="AJ1048523" s="54"/>
      <c r="AK1048523" s="54"/>
      <c r="AL1048523" s="217" t="s">
        <v>1517</v>
      </c>
      <c r="AM1048523" s="54"/>
      <c r="AN1048523" s="54"/>
      <c r="AO1048523" s="54"/>
      <c r="AP1048523" s="54"/>
      <c r="AQ1048523" s="54"/>
      <c r="AR1048523" s="54"/>
      <c r="AS1048523" s="54"/>
      <c r="AT1048523" s="217" t="s">
        <v>1518</v>
      </c>
      <c r="AU1048523" s="54"/>
      <c r="AV1048523" s="54"/>
      <c r="AW1048523" s="54"/>
      <c r="AX1048523" s="54"/>
      <c r="AY1048523" s="54"/>
      <c r="AZ1048523" s="54"/>
      <c r="BA1048523" s="54"/>
      <c r="BB1048523" s="54"/>
      <c r="BC1048523" s="54"/>
      <c r="BD1048523" s="54"/>
      <c r="BE1048523" s="54"/>
      <c r="BF1048523" s="54"/>
      <c r="BG1048523" s="54"/>
      <c r="BH1048523" s="54"/>
      <c r="BI1048523" s="54"/>
      <c r="BJ1048523" s="54"/>
      <c r="BK1048523" s="54"/>
      <c r="BL1048523" s="54"/>
    </row>
    <row r="1048524" spans="3:64" ht="20.25" hidden="1" customHeight="1" x14ac:dyDescent="0.25">
      <c r="T1048524" s="120"/>
      <c r="U1048524" s="57"/>
      <c r="AF1048524" s="54"/>
      <c r="AG1048524" s="217" t="s">
        <v>646</v>
      </c>
      <c r="AH1048524" s="54"/>
      <c r="AI1048524" s="54"/>
      <c r="AJ1048524" s="54"/>
      <c r="AK1048524" s="54"/>
      <c r="AL1048524" s="217" t="s">
        <v>1519</v>
      </c>
      <c r="AM1048524" s="54"/>
      <c r="AN1048524" s="54"/>
      <c r="AO1048524" s="54"/>
      <c r="AP1048524" s="54"/>
      <c r="AQ1048524" s="54"/>
      <c r="AR1048524" s="54"/>
      <c r="AS1048524" s="54"/>
      <c r="AT1048524" s="217" t="s">
        <v>1520</v>
      </c>
      <c r="AU1048524" s="54"/>
      <c r="AV1048524" s="54"/>
      <c r="AW1048524" s="54"/>
      <c r="AX1048524" s="54"/>
      <c r="AY1048524" s="54"/>
      <c r="AZ1048524" s="54"/>
      <c r="BA1048524" s="54"/>
      <c r="BB1048524" s="54"/>
      <c r="BC1048524" s="54"/>
      <c r="BD1048524" s="54"/>
      <c r="BE1048524" s="54"/>
      <c r="BF1048524" s="54"/>
      <c r="BG1048524" s="54"/>
      <c r="BH1048524" s="54"/>
      <c r="BI1048524" s="54"/>
      <c r="BJ1048524" s="54"/>
      <c r="BK1048524" s="54"/>
      <c r="BL1048524" s="54"/>
    </row>
    <row r="1048525" spans="3:64" ht="10.5" hidden="1" customHeight="1" x14ac:dyDescent="0.25">
      <c r="T1048525" s="120"/>
      <c r="U1048525" s="57"/>
      <c r="AF1048525" s="54"/>
      <c r="AG1048525" s="217" t="s">
        <v>647</v>
      </c>
      <c r="AH1048525" s="54"/>
      <c r="AI1048525" s="54"/>
      <c r="AJ1048525" s="54"/>
      <c r="AK1048525" s="54"/>
      <c r="AL1048525" s="217" t="s">
        <v>1521</v>
      </c>
      <c r="AM1048525" s="54"/>
      <c r="AN1048525" s="54"/>
      <c r="AO1048525" s="54"/>
      <c r="AP1048525" s="54"/>
      <c r="AQ1048525" s="54"/>
      <c r="AR1048525" s="54"/>
      <c r="AS1048525" s="54"/>
      <c r="AT1048525" s="217" t="s">
        <v>1522</v>
      </c>
      <c r="AU1048525" s="54"/>
      <c r="AV1048525" s="54"/>
      <c r="AW1048525" s="54"/>
      <c r="AX1048525" s="54"/>
      <c r="AY1048525" s="54"/>
      <c r="AZ1048525" s="54"/>
      <c r="BA1048525" s="54"/>
      <c r="BB1048525" s="54"/>
      <c r="BC1048525" s="54"/>
      <c r="BD1048525" s="54"/>
      <c r="BE1048525" s="54"/>
      <c r="BF1048525" s="54"/>
      <c r="BG1048525" s="54"/>
      <c r="BH1048525" s="54"/>
      <c r="BI1048525" s="54"/>
      <c r="BJ1048525" s="54"/>
      <c r="BK1048525" s="54"/>
      <c r="BL1048525" s="54"/>
    </row>
    <row r="1048526" spans="3:64" ht="10.5" hidden="1" customHeight="1" x14ac:dyDescent="0.25">
      <c r="F1048526" s="556"/>
      <c r="G1048526" s="556"/>
      <c r="T1048526" s="120"/>
      <c r="U1048526" s="57"/>
      <c r="AF1048526" s="54"/>
      <c r="AG1048526" s="217" t="s">
        <v>648</v>
      </c>
      <c r="AH1048526" s="54"/>
      <c r="AI1048526" s="54"/>
      <c r="AJ1048526" s="54"/>
      <c r="AK1048526" s="54"/>
      <c r="AL1048526" s="217" t="s">
        <v>1523</v>
      </c>
      <c r="AM1048526" s="54"/>
      <c r="AN1048526" s="54"/>
      <c r="AO1048526" s="54"/>
      <c r="AP1048526" s="54"/>
      <c r="AQ1048526" s="54"/>
      <c r="AR1048526" s="54"/>
      <c r="AS1048526" s="54"/>
      <c r="AT1048526" s="217" t="s">
        <v>1524</v>
      </c>
      <c r="AU1048526" s="54"/>
      <c r="AV1048526" s="54"/>
      <c r="AW1048526" s="54"/>
      <c r="AX1048526" s="54"/>
      <c r="AY1048526" s="54"/>
      <c r="AZ1048526" s="54"/>
      <c r="BA1048526" s="54"/>
      <c r="BB1048526" s="54"/>
      <c r="BC1048526" s="54"/>
      <c r="BD1048526" s="54"/>
      <c r="BE1048526" s="54"/>
      <c r="BF1048526" s="54"/>
      <c r="BG1048526" s="54"/>
      <c r="BH1048526" s="54"/>
      <c r="BI1048526" s="54"/>
      <c r="BJ1048526" s="54"/>
      <c r="BK1048526" s="54"/>
      <c r="BL1048526" s="54"/>
    </row>
    <row r="1048527" spans="3:64" ht="10.5" hidden="1" customHeight="1" x14ac:dyDescent="0.25">
      <c r="T1048527" s="120"/>
      <c r="U1048527" s="57"/>
      <c r="AF1048527" s="54"/>
      <c r="AG1048527" s="217" t="s">
        <v>649</v>
      </c>
      <c r="AH1048527" s="54"/>
      <c r="AI1048527" s="54"/>
      <c r="AJ1048527" s="54"/>
      <c r="AK1048527" s="54"/>
      <c r="AL1048527" s="217" t="s">
        <v>1525</v>
      </c>
      <c r="AM1048527" s="54"/>
      <c r="AN1048527" s="54"/>
      <c r="AO1048527" s="54"/>
      <c r="AP1048527" s="54"/>
      <c r="AQ1048527" s="54"/>
      <c r="AR1048527" s="54"/>
      <c r="AS1048527" s="54"/>
      <c r="AT1048527" s="217" t="s">
        <v>1526</v>
      </c>
      <c r="AU1048527" s="54"/>
      <c r="AV1048527" s="54"/>
      <c r="AW1048527" s="54"/>
      <c r="AX1048527" s="54"/>
      <c r="AY1048527" s="54"/>
      <c r="AZ1048527" s="54"/>
      <c r="BA1048527" s="54"/>
      <c r="BB1048527" s="54"/>
      <c r="BC1048527" s="54"/>
      <c r="BD1048527" s="54"/>
      <c r="BE1048527" s="54"/>
      <c r="BF1048527" s="54"/>
      <c r="BG1048527" s="54"/>
      <c r="BH1048527" s="54"/>
      <c r="BI1048527" s="54"/>
      <c r="BJ1048527" s="54"/>
      <c r="BK1048527" s="54"/>
      <c r="BL1048527" s="54"/>
    </row>
    <row r="1048528" spans="3:64" ht="10.5" hidden="1" customHeight="1" x14ac:dyDescent="0.25">
      <c r="T1048528" s="120"/>
      <c r="AF1048528" s="54"/>
      <c r="AG1048528" s="217" t="s">
        <v>650</v>
      </c>
      <c r="AH1048528" s="54"/>
      <c r="AI1048528" s="54"/>
      <c r="AJ1048528" s="54"/>
      <c r="AK1048528" s="54"/>
      <c r="AL1048528" s="217" t="s">
        <v>1527</v>
      </c>
      <c r="AM1048528" s="54"/>
      <c r="AN1048528" s="54"/>
      <c r="AO1048528" s="54"/>
      <c r="AP1048528" s="54"/>
      <c r="AQ1048528" s="54"/>
      <c r="AR1048528" s="54"/>
      <c r="AS1048528" s="54"/>
      <c r="AT1048528" s="217" t="s">
        <v>1528</v>
      </c>
      <c r="AU1048528" s="54"/>
      <c r="AV1048528" s="54"/>
      <c r="AW1048528" s="54"/>
      <c r="AX1048528" s="54"/>
      <c r="AY1048528" s="54"/>
      <c r="AZ1048528" s="54"/>
      <c r="BA1048528" s="54"/>
      <c r="BB1048528" s="54"/>
      <c r="BC1048528" s="54"/>
      <c r="BD1048528" s="54"/>
      <c r="BE1048528" s="54"/>
      <c r="BF1048528" s="54"/>
      <c r="BG1048528" s="54"/>
      <c r="BH1048528" s="54"/>
      <c r="BI1048528" s="54"/>
      <c r="BJ1048528" s="54"/>
      <c r="BK1048528" s="54"/>
      <c r="BL1048528" s="54"/>
    </row>
    <row r="1048529" spans="20:64" ht="10.5" hidden="1" customHeight="1" x14ac:dyDescent="0.25">
      <c r="T1048529" s="120"/>
      <c r="AF1048529" s="54"/>
      <c r="AG1048529" s="217" t="s">
        <v>651</v>
      </c>
      <c r="AH1048529" s="54"/>
      <c r="AI1048529" s="54"/>
      <c r="AJ1048529" s="54"/>
      <c r="AK1048529" s="54"/>
      <c r="AL1048529" s="217" t="s">
        <v>1529</v>
      </c>
      <c r="AM1048529" s="54"/>
      <c r="AN1048529" s="54"/>
      <c r="AO1048529" s="54"/>
      <c r="AP1048529" s="54"/>
      <c r="AQ1048529" s="54"/>
      <c r="AR1048529" s="54"/>
      <c r="AS1048529" s="54"/>
      <c r="AT1048529" s="217" t="s">
        <v>1530</v>
      </c>
      <c r="AU1048529" s="54"/>
      <c r="AV1048529" s="54"/>
      <c r="AW1048529" s="54"/>
      <c r="AX1048529" s="54"/>
      <c r="AY1048529" s="54"/>
      <c r="AZ1048529" s="54"/>
      <c r="BA1048529" s="54"/>
      <c r="BB1048529" s="54"/>
      <c r="BC1048529" s="54"/>
      <c r="BD1048529" s="54"/>
      <c r="BE1048529" s="54"/>
      <c r="BF1048529" s="54"/>
      <c r="BG1048529" s="54"/>
      <c r="BH1048529" s="54"/>
      <c r="BI1048529" s="54"/>
      <c r="BJ1048529" s="54"/>
      <c r="BK1048529" s="54"/>
      <c r="BL1048529" s="54"/>
    </row>
    <row r="1048530" spans="20:64" ht="10.5" hidden="1" customHeight="1" x14ac:dyDescent="0.25">
      <c r="T1048530" s="120"/>
      <c r="AF1048530" s="54"/>
      <c r="AG1048530" s="217" t="s">
        <v>652</v>
      </c>
      <c r="AH1048530" s="54"/>
      <c r="AI1048530" s="54"/>
      <c r="AJ1048530" s="54"/>
      <c r="AK1048530" s="54"/>
      <c r="AL1048530" s="217" t="s">
        <v>1531</v>
      </c>
      <c r="AM1048530" s="54"/>
      <c r="AN1048530" s="54"/>
      <c r="AO1048530" s="54"/>
      <c r="AP1048530" s="54"/>
      <c r="AQ1048530" s="54"/>
      <c r="AR1048530" s="54"/>
      <c r="AS1048530" s="54"/>
      <c r="AT1048530" s="217" t="s">
        <v>1532</v>
      </c>
      <c r="AU1048530" s="54"/>
      <c r="AV1048530" s="54"/>
      <c r="AW1048530" s="54"/>
      <c r="AX1048530" s="54"/>
      <c r="AY1048530" s="54"/>
      <c r="AZ1048530" s="54"/>
      <c r="BA1048530" s="54"/>
      <c r="BB1048530" s="54"/>
      <c r="BC1048530" s="54"/>
      <c r="BD1048530" s="54"/>
      <c r="BE1048530" s="54"/>
      <c r="BF1048530" s="54"/>
      <c r="BG1048530" s="54"/>
      <c r="BH1048530" s="54"/>
      <c r="BI1048530" s="54"/>
      <c r="BJ1048530" s="54"/>
      <c r="BK1048530" s="54"/>
      <c r="BL1048530" s="54"/>
    </row>
    <row r="1048531" spans="20:64" ht="10.5" hidden="1" customHeight="1" x14ac:dyDescent="0.25">
      <c r="T1048531" s="120"/>
      <c r="AF1048531" s="54"/>
      <c r="AG1048531" s="217" t="s">
        <v>653</v>
      </c>
      <c r="AH1048531" s="54"/>
      <c r="AI1048531" s="54"/>
      <c r="AJ1048531" s="54"/>
      <c r="AK1048531" s="54"/>
      <c r="AL1048531" s="217" t="s">
        <v>1533</v>
      </c>
      <c r="AM1048531" s="54"/>
      <c r="AN1048531" s="54"/>
      <c r="AO1048531" s="54"/>
      <c r="AP1048531" s="54"/>
      <c r="AQ1048531" s="54"/>
      <c r="AR1048531" s="54"/>
      <c r="AS1048531" s="54"/>
      <c r="AT1048531" s="217" t="s">
        <v>1534</v>
      </c>
      <c r="AU1048531" s="54"/>
      <c r="AV1048531" s="54"/>
      <c r="AW1048531" s="54"/>
      <c r="AX1048531" s="54"/>
      <c r="AY1048531" s="54"/>
      <c r="AZ1048531" s="54"/>
      <c r="BA1048531" s="54"/>
      <c r="BB1048531" s="54"/>
      <c r="BC1048531" s="54"/>
      <c r="BD1048531" s="54"/>
      <c r="BE1048531" s="54"/>
      <c r="BF1048531" s="54"/>
      <c r="BG1048531" s="54"/>
      <c r="BH1048531" s="54"/>
      <c r="BI1048531" s="54"/>
      <c r="BJ1048531" s="54"/>
      <c r="BK1048531" s="54"/>
      <c r="BL1048531" s="54"/>
    </row>
    <row r="1048532" spans="20:64" ht="10.5" hidden="1" customHeight="1" x14ac:dyDescent="0.25">
      <c r="AF1048532" s="54"/>
      <c r="AG1048532" s="217" t="s">
        <v>654</v>
      </c>
      <c r="AH1048532" s="54"/>
      <c r="AI1048532" s="54"/>
      <c r="AJ1048532" s="54"/>
      <c r="AK1048532" s="54"/>
      <c r="AL1048532" s="217" t="s">
        <v>1535</v>
      </c>
      <c r="AM1048532" s="54"/>
      <c r="AN1048532" s="54"/>
      <c r="AO1048532" s="54"/>
      <c r="AP1048532" s="54"/>
      <c r="AQ1048532" s="54"/>
      <c r="AR1048532" s="54"/>
      <c r="AS1048532" s="54"/>
      <c r="AT1048532" s="217" t="s">
        <v>1536</v>
      </c>
      <c r="AU1048532" s="54"/>
      <c r="AV1048532" s="54"/>
      <c r="AW1048532" s="54"/>
      <c r="AX1048532" s="54"/>
      <c r="AY1048532" s="54"/>
      <c r="AZ1048532" s="54"/>
      <c r="BA1048532" s="54"/>
      <c r="BB1048532" s="54"/>
      <c r="BC1048532" s="54"/>
      <c r="BD1048532" s="54"/>
      <c r="BE1048532" s="54"/>
      <c r="BF1048532" s="54"/>
      <c r="BG1048532" s="54"/>
      <c r="BH1048532" s="54"/>
      <c r="BI1048532" s="54"/>
      <c r="BJ1048532" s="54"/>
      <c r="BK1048532" s="54"/>
      <c r="BL1048532" s="54"/>
    </row>
    <row r="1048533" spans="20:64" ht="10.5" hidden="1" customHeight="1" x14ac:dyDescent="0.25">
      <c r="AF1048533" s="54"/>
      <c r="AG1048533" s="217" t="s">
        <v>655</v>
      </c>
      <c r="AH1048533" s="54"/>
      <c r="AI1048533" s="54"/>
      <c r="AJ1048533" s="54"/>
      <c r="AK1048533" s="54"/>
      <c r="AL1048533" s="217" t="s">
        <v>1537</v>
      </c>
      <c r="AM1048533" s="54"/>
      <c r="AN1048533" s="54"/>
      <c r="AO1048533" s="54"/>
      <c r="AP1048533" s="54"/>
      <c r="AQ1048533" s="54"/>
      <c r="AR1048533" s="54"/>
      <c r="AS1048533" s="54"/>
      <c r="AT1048533" s="217" t="s">
        <v>1538</v>
      </c>
      <c r="AU1048533" s="54"/>
      <c r="AV1048533" s="54"/>
      <c r="AW1048533" s="54"/>
      <c r="AX1048533" s="54"/>
      <c r="AY1048533" s="54"/>
      <c r="AZ1048533" s="54"/>
      <c r="BA1048533" s="54"/>
      <c r="BB1048533" s="54"/>
      <c r="BC1048533" s="54"/>
      <c r="BD1048533" s="54"/>
      <c r="BE1048533" s="54"/>
      <c r="BF1048533" s="54"/>
      <c r="BG1048533" s="54"/>
      <c r="BH1048533" s="54"/>
      <c r="BI1048533" s="54"/>
      <c r="BJ1048533" s="54"/>
      <c r="BK1048533" s="54"/>
      <c r="BL1048533" s="54"/>
    </row>
    <row r="1048534" spans="20:64" ht="10.5" hidden="1" customHeight="1" x14ac:dyDescent="0.25">
      <c r="AF1048534" s="54"/>
      <c r="AG1048534" s="217" t="s">
        <v>656</v>
      </c>
      <c r="AH1048534" s="54"/>
      <c r="AI1048534" s="54"/>
      <c r="AJ1048534" s="54"/>
      <c r="AK1048534" s="54"/>
      <c r="AL1048534" s="217" t="s">
        <v>1539</v>
      </c>
      <c r="AM1048534" s="54"/>
      <c r="AN1048534" s="54"/>
      <c r="AO1048534" s="54"/>
      <c r="AP1048534" s="54"/>
      <c r="AQ1048534" s="54"/>
      <c r="AR1048534" s="54"/>
      <c r="AS1048534" s="54"/>
      <c r="AT1048534" s="217" t="s">
        <v>1540</v>
      </c>
      <c r="AU1048534" s="54"/>
      <c r="AV1048534" s="54"/>
      <c r="AW1048534" s="54"/>
      <c r="AX1048534" s="54"/>
      <c r="AY1048534" s="54"/>
      <c r="AZ1048534" s="54"/>
      <c r="BA1048534" s="54"/>
      <c r="BB1048534" s="54"/>
      <c r="BC1048534" s="54"/>
      <c r="BD1048534" s="54"/>
      <c r="BE1048534" s="54"/>
      <c r="BF1048534" s="54"/>
      <c r="BG1048534" s="54"/>
      <c r="BH1048534" s="54"/>
      <c r="BI1048534" s="54"/>
      <c r="BJ1048534" s="54"/>
      <c r="BK1048534" s="54"/>
      <c r="BL1048534" s="54"/>
    </row>
    <row r="1048535" spans="20:64" ht="10.5" hidden="1" customHeight="1" x14ac:dyDescent="0.25">
      <c r="AF1048535" s="54"/>
      <c r="AG1048535" s="217" t="s">
        <v>657</v>
      </c>
      <c r="AH1048535" s="54"/>
      <c r="AI1048535" s="54"/>
      <c r="AJ1048535" s="54"/>
      <c r="AK1048535" s="54"/>
      <c r="AL1048535" s="217" t="s">
        <v>1541</v>
      </c>
      <c r="AM1048535" s="54"/>
      <c r="AN1048535" s="54"/>
      <c r="AO1048535" s="54"/>
      <c r="AP1048535" s="54"/>
      <c r="AQ1048535" s="54"/>
      <c r="AR1048535" s="54"/>
      <c r="AS1048535" s="54"/>
      <c r="AT1048535" s="217" t="s">
        <v>1542</v>
      </c>
      <c r="AU1048535" s="54"/>
      <c r="AV1048535" s="54"/>
      <c r="AW1048535" s="54"/>
      <c r="AX1048535" s="54"/>
      <c r="AY1048535" s="54"/>
      <c r="AZ1048535" s="54"/>
      <c r="BA1048535" s="54"/>
      <c r="BB1048535" s="54"/>
      <c r="BC1048535" s="54"/>
      <c r="BD1048535" s="54"/>
      <c r="BE1048535" s="54"/>
      <c r="BF1048535" s="54"/>
      <c r="BG1048535" s="54"/>
      <c r="BH1048535" s="54"/>
      <c r="BI1048535" s="54"/>
      <c r="BJ1048535" s="54"/>
      <c r="BK1048535" s="54"/>
      <c r="BL1048535" s="54"/>
    </row>
    <row r="1048536" spans="20:64" ht="10.5" hidden="1" customHeight="1" x14ac:dyDescent="0.25">
      <c r="AF1048536" s="54"/>
      <c r="AG1048536" s="217" t="s">
        <v>658</v>
      </c>
      <c r="AH1048536" s="54"/>
      <c r="AI1048536" s="54"/>
      <c r="AJ1048536" s="54"/>
      <c r="AK1048536" s="54"/>
      <c r="AL1048536" s="217" t="s">
        <v>1543</v>
      </c>
      <c r="AM1048536" s="54"/>
      <c r="AN1048536" s="54"/>
      <c r="AO1048536" s="54"/>
      <c r="AP1048536" s="54"/>
      <c r="AQ1048536" s="54"/>
      <c r="AR1048536" s="54"/>
      <c r="AS1048536" s="54"/>
      <c r="AT1048536" s="217" t="s">
        <v>1544</v>
      </c>
      <c r="AU1048536" s="54"/>
      <c r="AV1048536" s="54"/>
      <c r="AW1048536" s="54"/>
      <c r="AX1048536" s="54"/>
      <c r="AY1048536" s="54"/>
      <c r="AZ1048536" s="54"/>
      <c r="BA1048536" s="54"/>
      <c r="BB1048536" s="54"/>
      <c r="BC1048536" s="54"/>
      <c r="BD1048536" s="54"/>
      <c r="BE1048536" s="54"/>
      <c r="BF1048536" s="54"/>
      <c r="BG1048536" s="54"/>
      <c r="BH1048536" s="54"/>
      <c r="BI1048536" s="54"/>
      <c r="BJ1048536" s="54"/>
      <c r="BK1048536" s="54"/>
      <c r="BL1048536" s="54"/>
    </row>
    <row r="1048537" spans="20:64" ht="10.5" hidden="1" customHeight="1" x14ac:dyDescent="0.25">
      <c r="AF1048537" s="54"/>
      <c r="AG1048537" s="217" t="s">
        <v>659</v>
      </c>
      <c r="AH1048537" s="54"/>
      <c r="AI1048537" s="54"/>
      <c r="AJ1048537" s="54"/>
      <c r="AK1048537" s="54"/>
      <c r="AL1048537" s="217" t="s">
        <v>1545</v>
      </c>
      <c r="AM1048537" s="54"/>
      <c r="AN1048537" s="54"/>
      <c r="AO1048537" s="54"/>
      <c r="AP1048537" s="54"/>
      <c r="AQ1048537" s="54"/>
      <c r="AR1048537" s="54"/>
      <c r="AS1048537" s="54"/>
      <c r="AT1048537" s="217" t="s">
        <v>1546</v>
      </c>
      <c r="AU1048537" s="54"/>
      <c r="AV1048537" s="54"/>
      <c r="AW1048537" s="54"/>
      <c r="AX1048537" s="54"/>
      <c r="AY1048537" s="54"/>
      <c r="AZ1048537" s="54"/>
      <c r="BA1048537" s="54"/>
      <c r="BB1048537" s="54"/>
      <c r="BC1048537" s="54"/>
      <c r="BD1048537" s="54"/>
      <c r="BE1048537" s="54"/>
      <c r="BF1048537" s="54"/>
      <c r="BG1048537" s="54"/>
      <c r="BH1048537" s="54"/>
      <c r="BI1048537" s="54"/>
      <c r="BJ1048537" s="54"/>
      <c r="BK1048537" s="54"/>
      <c r="BL1048537" s="54"/>
    </row>
    <row r="1048538" spans="20:64" ht="10.5" hidden="1" customHeight="1" x14ac:dyDescent="0.25">
      <c r="AF1048538" s="54"/>
      <c r="AG1048538" s="217" t="s">
        <v>660</v>
      </c>
      <c r="AH1048538" s="54"/>
      <c r="AI1048538" s="54"/>
      <c r="AJ1048538" s="54"/>
      <c r="AK1048538" s="54"/>
      <c r="AL1048538" s="217" t="s">
        <v>1547</v>
      </c>
      <c r="AM1048538" s="54"/>
      <c r="AN1048538" s="54"/>
      <c r="AO1048538" s="54"/>
      <c r="AP1048538" s="54"/>
      <c r="AQ1048538" s="54"/>
      <c r="AR1048538" s="54"/>
      <c r="AS1048538" s="54"/>
      <c r="AT1048538" s="217" t="s">
        <v>1548</v>
      </c>
      <c r="AU1048538" s="54"/>
      <c r="AV1048538" s="54"/>
      <c r="AW1048538" s="54"/>
      <c r="AX1048538" s="54"/>
      <c r="AY1048538" s="54"/>
      <c r="AZ1048538" s="54"/>
      <c r="BA1048538" s="54"/>
      <c r="BB1048538" s="54"/>
      <c r="BC1048538" s="54"/>
      <c r="BD1048538" s="54"/>
      <c r="BE1048538" s="54"/>
      <c r="BF1048538" s="54"/>
      <c r="BG1048538" s="54"/>
      <c r="BH1048538" s="54"/>
      <c r="BI1048538" s="54"/>
      <c r="BJ1048538" s="54"/>
      <c r="BK1048538" s="54"/>
      <c r="BL1048538" s="54"/>
    </row>
    <row r="1048539" spans="20:64" ht="10.5" hidden="1" customHeight="1" x14ac:dyDescent="0.25">
      <c r="AF1048539" s="54"/>
      <c r="AG1048539" s="217" t="s">
        <v>661</v>
      </c>
      <c r="AH1048539" s="54"/>
      <c r="AI1048539" s="54"/>
      <c r="AJ1048539" s="54"/>
      <c r="AK1048539" s="54"/>
      <c r="AL1048539" s="217" t="s">
        <v>1549</v>
      </c>
      <c r="AM1048539" s="54"/>
      <c r="AN1048539" s="54"/>
      <c r="AO1048539" s="54"/>
      <c r="AP1048539" s="54"/>
      <c r="AQ1048539" s="54"/>
      <c r="AR1048539" s="54"/>
      <c r="AS1048539" s="54"/>
      <c r="AT1048539" s="217" t="s">
        <v>1550</v>
      </c>
      <c r="AU1048539" s="54"/>
      <c r="AV1048539" s="54"/>
      <c r="AW1048539" s="54"/>
      <c r="AX1048539" s="54"/>
      <c r="AY1048539" s="54"/>
      <c r="AZ1048539" s="54"/>
      <c r="BA1048539" s="54"/>
      <c r="BB1048539" s="54"/>
      <c r="BC1048539" s="54"/>
      <c r="BD1048539" s="54"/>
      <c r="BE1048539" s="54"/>
      <c r="BF1048539" s="54"/>
      <c r="BG1048539" s="54"/>
      <c r="BH1048539" s="54"/>
      <c r="BI1048539" s="54"/>
      <c r="BJ1048539" s="54"/>
      <c r="BK1048539" s="54"/>
      <c r="BL1048539" s="54"/>
    </row>
    <row r="1048540" spans="20:64" ht="10.5" hidden="1" customHeight="1" x14ac:dyDescent="0.25">
      <c r="AF1048540" s="54"/>
      <c r="AG1048540" s="217" t="s">
        <v>662</v>
      </c>
      <c r="AH1048540" s="54"/>
      <c r="AI1048540" s="54"/>
      <c r="AJ1048540" s="54"/>
      <c r="AK1048540" s="54"/>
      <c r="AL1048540" s="217" t="s">
        <v>1551</v>
      </c>
      <c r="AM1048540" s="54"/>
      <c r="AN1048540" s="54"/>
      <c r="AO1048540" s="54"/>
      <c r="AP1048540" s="54"/>
      <c r="AQ1048540" s="54"/>
      <c r="AR1048540" s="54"/>
      <c r="AS1048540" s="54"/>
      <c r="AT1048540" s="217" t="s">
        <v>1552</v>
      </c>
      <c r="AU1048540" s="54"/>
      <c r="AV1048540" s="54"/>
      <c r="AW1048540" s="54"/>
      <c r="AX1048540" s="54"/>
      <c r="AY1048540" s="54"/>
      <c r="AZ1048540" s="54"/>
      <c r="BA1048540" s="54"/>
      <c r="BB1048540" s="54"/>
      <c r="BC1048540" s="54"/>
      <c r="BD1048540" s="54"/>
      <c r="BE1048540" s="54"/>
      <c r="BF1048540" s="54"/>
      <c r="BG1048540" s="54"/>
      <c r="BH1048540" s="54"/>
      <c r="BI1048540" s="54"/>
      <c r="BJ1048540" s="54"/>
      <c r="BK1048540" s="54"/>
      <c r="BL1048540" s="54"/>
    </row>
    <row r="1048541" spans="20:64" ht="10.5" hidden="1" customHeight="1" x14ac:dyDescent="0.25">
      <c r="AF1048541" s="54"/>
      <c r="AG1048541" s="217" t="s">
        <v>663</v>
      </c>
      <c r="AH1048541" s="54"/>
      <c r="AI1048541" s="54"/>
      <c r="AJ1048541" s="54"/>
      <c r="AK1048541" s="54"/>
      <c r="AL1048541" s="217" t="s">
        <v>1553</v>
      </c>
      <c r="AM1048541" s="54"/>
      <c r="AN1048541" s="54"/>
      <c r="AO1048541" s="54"/>
      <c r="AP1048541" s="54"/>
      <c r="AQ1048541" s="54"/>
      <c r="AR1048541" s="54"/>
      <c r="AS1048541" s="54"/>
      <c r="AT1048541" s="217" t="s">
        <v>1554</v>
      </c>
      <c r="AU1048541" s="54"/>
      <c r="AV1048541" s="54"/>
      <c r="AW1048541" s="54"/>
      <c r="AX1048541" s="54"/>
      <c r="AY1048541" s="54"/>
      <c r="AZ1048541" s="54"/>
      <c r="BA1048541" s="54"/>
      <c r="BB1048541" s="54"/>
      <c r="BC1048541" s="54"/>
      <c r="BD1048541" s="54"/>
      <c r="BE1048541" s="54"/>
      <c r="BF1048541" s="54"/>
      <c r="BG1048541" s="54"/>
      <c r="BH1048541" s="54"/>
      <c r="BI1048541" s="54"/>
      <c r="BJ1048541" s="54"/>
      <c r="BK1048541" s="54"/>
      <c r="BL1048541" s="54"/>
    </row>
    <row r="1048542" spans="20:64" ht="10.5" hidden="1" customHeight="1" x14ac:dyDescent="0.25">
      <c r="AF1048542" s="54"/>
      <c r="AG1048542" s="217" t="s">
        <v>664</v>
      </c>
      <c r="AH1048542" s="54"/>
      <c r="AI1048542" s="54"/>
      <c r="AJ1048542" s="54"/>
      <c r="AK1048542" s="54"/>
      <c r="AL1048542" s="217" t="s">
        <v>1555</v>
      </c>
      <c r="AM1048542" s="54"/>
      <c r="AN1048542" s="54"/>
      <c r="AO1048542" s="54"/>
      <c r="AP1048542" s="54"/>
      <c r="AQ1048542" s="54"/>
      <c r="AR1048542" s="54"/>
      <c r="AS1048542" s="54"/>
      <c r="AT1048542" s="217" t="s">
        <v>1556</v>
      </c>
      <c r="AU1048542" s="54"/>
      <c r="AV1048542" s="54"/>
      <c r="AW1048542" s="54"/>
      <c r="AX1048542" s="54"/>
      <c r="AY1048542" s="54"/>
      <c r="AZ1048542" s="54"/>
      <c r="BA1048542" s="54"/>
      <c r="BB1048542" s="54"/>
      <c r="BC1048542" s="54"/>
      <c r="BD1048542" s="54"/>
      <c r="BE1048542" s="54"/>
      <c r="BF1048542" s="54"/>
      <c r="BG1048542" s="54"/>
      <c r="BH1048542" s="54"/>
      <c r="BI1048542" s="54"/>
      <c r="BJ1048542" s="54"/>
      <c r="BK1048542" s="54"/>
      <c r="BL1048542" s="54"/>
    </row>
    <row r="1048543" spans="20:64" ht="10.5" hidden="1" customHeight="1" x14ac:dyDescent="0.25">
      <c r="AF1048543" s="54"/>
      <c r="AG1048543" s="217" t="s">
        <v>665</v>
      </c>
      <c r="AH1048543" s="54"/>
      <c r="AI1048543" s="54"/>
      <c r="AJ1048543" s="54"/>
      <c r="AK1048543" s="54"/>
      <c r="AL1048543" s="217" t="s">
        <v>1557</v>
      </c>
      <c r="AM1048543" s="54"/>
      <c r="AN1048543" s="54"/>
      <c r="AO1048543" s="54"/>
      <c r="AP1048543" s="54"/>
      <c r="AQ1048543" s="54"/>
      <c r="AR1048543" s="54"/>
      <c r="AS1048543" s="54"/>
      <c r="AT1048543" s="217" t="s">
        <v>1558</v>
      </c>
      <c r="AU1048543" s="54"/>
      <c r="AV1048543" s="54"/>
      <c r="AW1048543" s="54"/>
      <c r="AX1048543" s="54"/>
      <c r="AY1048543" s="54"/>
      <c r="AZ1048543" s="54"/>
      <c r="BA1048543" s="54"/>
      <c r="BB1048543" s="54"/>
      <c r="BC1048543" s="54"/>
      <c r="BD1048543" s="54"/>
      <c r="BE1048543" s="54"/>
      <c r="BF1048543" s="54"/>
      <c r="BG1048543" s="54"/>
      <c r="BH1048543" s="54"/>
      <c r="BI1048543" s="54"/>
      <c r="BJ1048543" s="54"/>
      <c r="BK1048543" s="54"/>
      <c r="BL1048543" s="54"/>
    </row>
    <row r="1048544" spans="20:64" ht="10.5" hidden="1" customHeight="1" x14ac:dyDescent="0.25">
      <c r="AF1048544" s="54"/>
      <c r="AG1048544" s="217" t="s">
        <v>666</v>
      </c>
      <c r="AH1048544" s="54"/>
      <c r="AI1048544" s="54"/>
      <c r="AJ1048544" s="54"/>
      <c r="AK1048544" s="54"/>
      <c r="AL1048544" s="217" t="s">
        <v>1559</v>
      </c>
      <c r="AM1048544" s="54"/>
      <c r="AN1048544" s="54"/>
      <c r="AO1048544" s="54"/>
      <c r="AP1048544" s="54"/>
      <c r="AQ1048544" s="54"/>
      <c r="AR1048544" s="54"/>
      <c r="AS1048544" s="54"/>
      <c r="AT1048544" s="217" t="s">
        <v>1560</v>
      </c>
      <c r="AU1048544" s="54"/>
      <c r="AV1048544" s="54"/>
      <c r="AW1048544" s="54"/>
      <c r="AX1048544" s="54"/>
      <c r="AY1048544" s="54"/>
      <c r="AZ1048544" s="54"/>
      <c r="BA1048544" s="54"/>
      <c r="BB1048544" s="54"/>
      <c r="BC1048544" s="54"/>
      <c r="BD1048544" s="54"/>
      <c r="BE1048544" s="54"/>
      <c r="BF1048544" s="54"/>
      <c r="BG1048544" s="54"/>
      <c r="BH1048544" s="54"/>
      <c r="BI1048544" s="54"/>
      <c r="BJ1048544" s="54"/>
      <c r="BK1048544" s="54"/>
      <c r="BL1048544" s="54"/>
    </row>
    <row r="1048545" spans="32:64" ht="10.5" hidden="1" customHeight="1" x14ac:dyDescent="0.25">
      <c r="AF1048545" s="54"/>
      <c r="AG1048545" s="217" t="s">
        <v>667</v>
      </c>
      <c r="AH1048545" s="54"/>
      <c r="AI1048545" s="54"/>
      <c r="AJ1048545" s="54"/>
      <c r="AK1048545" s="54"/>
      <c r="AL1048545" s="217" t="s">
        <v>1561</v>
      </c>
      <c r="AM1048545" s="54"/>
      <c r="AN1048545" s="54"/>
      <c r="AO1048545" s="54"/>
      <c r="AP1048545" s="54"/>
      <c r="AQ1048545" s="54"/>
      <c r="AR1048545" s="54"/>
      <c r="AS1048545" s="54"/>
      <c r="AT1048545" s="217" t="s">
        <v>1562</v>
      </c>
      <c r="AU1048545" s="54"/>
      <c r="AV1048545" s="54"/>
      <c r="AW1048545" s="54"/>
      <c r="AX1048545" s="54"/>
      <c r="AY1048545" s="54"/>
      <c r="AZ1048545" s="54"/>
      <c r="BA1048545" s="54"/>
      <c r="BB1048545" s="54"/>
      <c r="BC1048545" s="54"/>
      <c r="BD1048545" s="54"/>
      <c r="BE1048545" s="54"/>
      <c r="BF1048545" s="54"/>
      <c r="BG1048545" s="54"/>
      <c r="BH1048545" s="54"/>
      <c r="BI1048545" s="54"/>
      <c r="BJ1048545" s="54"/>
      <c r="BK1048545" s="54"/>
      <c r="BL1048545" s="54"/>
    </row>
    <row r="1048546" spans="32:64" ht="10.5" hidden="1" customHeight="1" x14ac:dyDescent="0.25">
      <c r="AF1048546" s="54"/>
      <c r="AG1048546" s="217" t="s">
        <v>668</v>
      </c>
      <c r="AH1048546" s="54"/>
      <c r="AI1048546" s="54"/>
      <c r="AJ1048546" s="54"/>
      <c r="AK1048546" s="54"/>
      <c r="AL1048546" s="217" t="s">
        <v>1563</v>
      </c>
      <c r="AM1048546" s="54"/>
      <c r="AN1048546" s="54"/>
      <c r="AO1048546" s="54"/>
      <c r="AP1048546" s="54"/>
      <c r="AQ1048546" s="54"/>
      <c r="AR1048546" s="54"/>
      <c r="AS1048546" s="54"/>
      <c r="AT1048546" s="54"/>
      <c r="AU1048546" s="54"/>
      <c r="AV1048546" s="54"/>
      <c r="AW1048546" s="54"/>
      <c r="AX1048546" s="54"/>
      <c r="AY1048546" s="54"/>
      <c r="AZ1048546" s="54"/>
      <c r="BA1048546" s="54"/>
      <c r="BB1048546" s="54"/>
      <c r="BC1048546" s="54"/>
      <c r="BD1048546" s="54"/>
      <c r="BE1048546" s="54"/>
      <c r="BF1048546" s="54"/>
      <c r="BG1048546" s="54"/>
      <c r="BH1048546" s="54"/>
      <c r="BI1048546" s="54"/>
      <c r="BJ1048546" s="54"/>
      <c r="BK1048546" s="54"/>
      <c r="BL1048546" s="54"/>
    </row>
    <row r="1048547" spans="32:64" ht="10.5" hidden="1" customHeight="1" x14ac:dyDescent="0.25">
      <c r="AF1048547" s="54"/>
      <c r="AG1048547" s="217" t="s">
        <v>669</v>
      </c>
      <c r="AH1048547" s="54"/>
      <c r="AI1048547" s="54"/>
      <c r="AJ1048547" s="54"/>
      <c r="AK1048547" s="54"/>
      <c r="AL1048547" s="217" t="s">
        <v>1564</v>
      </c>
      <c r="AM1048547" s="54"/>
      <c r="AN1048547" s="54"/>
      <c r="AO1048547" s="54"/>
      <c r="AP1048547" s="54"/>
      <c r="AQ1048547" s="54"/>
      <c r="AR1048547" s="54"/>
      <c r="AS1048547" s="54"/>
      <c r="AT1048547" s="54"/>
      <c r="AU1048547" s="54"/>
      <c r="AV1048547" s="54"/>
      <c r="AW1048547" s="54"/>
      <c r="AX1048547" s="54"/>
      <c r="AY1048547" s="54"/>
      <c r="AZ1048547" s="54"/>
      <c r="BA1048547" s="54"/>
      <c r="BB1048547" s="54"/>
      <c r="BC1048547" s="54"/>
      <c r="BD1048547" s="54"/>
      <c r="BE1048547" s="54"/>
      <c r="BF1048547" s="54"/>
      <c r="BG1048547" s="54"/>
      <c r="BH1048547" s="54"/>
      <c r="BI1048547" s="54"/>
      <c r="BJ1048547" s="54"/>
      <c r="BK1048547" s="54"/>
      <c r="BL1048547" s="54"/>
    </row>
    <row r="1048548" spans="32:64" ht="10.5" hidden="1" customHeight="1" x14ac:dyDescent="0.25">
      <c r="AF1048548" s="54"/>
      <c r="AG1048548" s="217" t="s">
        <v>670</v>
      </c>
      <c r="AH1048548" s="54"/>
      <c r="AI1048548" s="54"/>
      <c r="AJ1048548" s="54"/>
      <c r="AK1048548" s="54"/>
      <c r="AL1048548" s="217" t="s">
        <v>1565</v>
      </c>
      <c r="AM1048548" s="54"/>
      <c r="AN1048548" s="54"/>
      <c r="AO1048548" s="54"/>
      <c r="AP1048548" s="54"/>
      <c r="AQ1048548" s="54"/>
      <c r="AR1048548" s="54"/>
      <c r="AS1048548" s="54"/>
      <c r="AT1048548" s="54"/>
      <c r="AU1048548" s="54"/>
      <c r="AV1048548" s="54"/>
      <c r="AW1048548" s="54"/>
      <c r="AX1048548" s="54"/>
      <c r="AY1048548" s="54"/>
      <c r="AZ1048548" s="54"/>
      <c r="BA1048548" s="54"/>
      <c r="BB1048548" s="54"/>
      <c r="BC1048548" s="54"/>
      <c r="BD1048548" s="54"/>
      <c r="BE1048548" s="54"/>
      <c r="BF1048548" s="54"/>
      <c r="BG1048548" s="54"/>
      <c r="BH1048548" s="54"/>
      <c r="BI1048548" s="54"/>
      <c r="BJ1048548" s="54"/>
      <c r="BK1048548" s="54"/>
      <c r="BL1048548" s="54"/>
    </row>
    <row r="1048549" spans="32:64" ht="10.5" hidden="1" customHeight="1" x14ac:dyDescent="0.25">
      <c r="AF1048549" s="54"/>
      <c r="AG1048549" s="217" t="s">
        <v>671</v>
      </c>
      <c r="AH1048549" s="54"/>
      <c r="AI1048549" s="54"/>
      <c r="AJ1048549" s="54"/>
      <c r="AK1048549" s="54"/>
      <c r="AL1048549" s="217" t="s">
        <v>1566</v>
      </c>
      <c r="AM1048549" s="54"/>
      <c r="AN1048549" s="54"/>
      <c r="AO1048549" s="54"/>
      <c r="AP1048549" s="54"/>
      <c r="AQ1048549" s="54"/>
      <c r="AR1048549" s="54"/>
      <c r="AS1048549" s="54"/>
      <c r="AT1048549" s="54"/>
      <c r="AU1048549" s="54"/>
      <c r="AV1048549" s="54"/>
      <c r="AW1048549" s="54"/>
      <c r="AX1048549" s="54"/>
      <c r="AY1048549" s="54"/>
      <c r="AZ1048549" s="54"/>
      <c r="BA1048549" s="54"/>
      <c r="BB1048549" s="54"/>
      <c r="BC1048549" s="54"/>
      <c r="BD1048549" s="54"/>
      <c r="BE1048549" s="54"/>
      <c r="BF1048549" s="54"/>
      <c r="BG1048549" s="54"/>
      <c r="BH1048549" s="54"/>
      <c r="BI1048549" s="54"/>
      <c r="BJ1048549" s="54"/>
      <c r="BK1048549" s="54"/>
      <c r="BL1048549" s="54"/>
    </row>
    <row r="1048550" spans="32:64" ht="10.5" hidden="1" customHeight="1" x14ac:dyDescent="0.25">
      <c r="AF1048550" s="54"/>
      <c r="AG1048550" s="217" t="s">
        <v>672</v>
      </c>
      <c r="AH1048550" s="54"/>
      <c r="AI1048550" s="54"/>
      <c r="AJ1048550" s="54"/>
      <c r="AK1048550" s="54"/>
      <c r="AL1048550" s="217" t="s">
        <v>1567</v>
      </c>
      <c r="AM1048550" s="54"/>
      <c r="AN1048550" s="54"/>
      <c r="AO1048550" s="54"/>
      <c r="AP1048550" s="54"/>
      <c r="AQ1048550" s="54"/>
      <c r="AR1048550" s="54"/>
      <c r="AS1048550" s="54"/>
      <c r="AT1048550" s="54"/>
      <c r="AU1048550" s="54"/>
      <c r="AV1048550" s="54"/>
      <c r="AW1048550" s="54"/>
      <c r="AX1048550" s="54"/>
      <c r="AY1048550" s="54"/>
      <c r="AZ1048550" s="54"/>
      <c r="BA1048550" s="54"/>
      <c r="BB1048550" s="54"/>
      <c r="BC1048550" s="54"/>
      <c r="BD1048550" s="54"/>
      <c r="BE1048550" s="54"/>
      <c r="BF1048550" s="54"/>
      <c r="BG1048550" s="54"/>
      <c r="BH1048550" s="54"/>
      <c r="BI1048550" s="54"/>
      <c r="BJ1048550" s="54"/>
      <c r="BK1048550" s="54"/>
      <c r="BL1048550" s="54"/>
    </row>
    <row r="1048551" spans="32:64" ht="10.5" hidden="1" customHeight="1" x14ac:dyDescent="0.25">
      <c r="AF1048551" s="54"/>
      <c r="AG1048551" s="217" t="s">
        <v>673</v>
      </c>
      <c r="AH1048551" s="54"/>
      <c r="AI1048551" s="54"/>
      <c r="AJ1048551" s="54"/>
      <c r="AK1048551" s="54"/>
      <c r="AL1048551" s="217" t="s">
        <v>1568</v>
      </c>
      <c r="AM1048551" s="54"/>
      <c r="AN1048551" s="54"/>
      <c r="AO1048551" s="54"/>
      <c r="AP1048551" s="54"/>
      <c r="AQ1048551" s="54"/>
      <c r="AR1048551" s="54"/>
      <c r="AS1048551" s="54"/>
      <c r="AT1048551" s="54"/>
      <c r="AU1048551" s="54"/>
      <c r="AV1048551" s="54"/>
      <c r="AW1048551" s="54"/>
      <c r="AX1048551" s="54"/>
      <c r="AY1048551" s="54"/>
      <c r="AZ1048551" s="54"/>
      <c r="BA1048551" s="54"/>
      <c r="BB1048551" s="54"/>
      <c r="BC1048551" s="54"/>
      <c r="BD1048551" s="54"/>
      <c r="BE1048551" s="54"/>
      <c r="BF1048551" s="54"/>
      <c r="BG1048551" s="54"/>
      <c r="BH1048551" s="54"/>
      <c r="BI1048551" s="54"/>
      <c r="BJ1048551" s="54"/>
      <c r="BK1048551" s="54"/>
      <c r="BL1048551" s="54"/>
    </row>
    <row r="1048552" spans="32:64" ht="10.5" hidden="1" customHeight="1" x14ac:dyDescent="0.25">
      <c r="AF1048552" s="54"/>
      <c r="AG1048552" s="217" t="s">
        <v>674</v>
      </c>
      <c r="AH1048552" s="54"/>
      <c r="AI1048552" s="54"/>
      <c r="AJ1048552" s="54"/>
      <c r="AK1048552" s="54"/>
      <c r="AL1048552" s="217" t="s">
        <v>1569</v>
      </c>
      <c r="AM1048552" s="54"/>
      <c r="AN1048552" s="54"/>
      <c r="AO1048552" s="54"/>
      <c r="AP1048552" s="54"/>
      <c r="AQ1048552" s="54"/>
      <c r="AR1048552" s="54"/>
      <c r="AS1048552" s="54"/>
      <c r="AT1048552" s="54"/>
      <c r="AU1048552" s="54"/>
      <c r="AV1048552" s="54"/>
      <c r="AW1048552" s="54"/>
      <c r="AX1048552" s="54"/>
      <c r="AY1048552" s="54"/>
      <c r="AZ1048552" s="54"/>
      <c r="BA1048552" s="54"/>
      <c r="BB1048552" s="54"/>
      <c r="BC1048552" s="54"/>
      <c r="BD1048552" s="54"/>
      <c r="BE1048552" s="54"/>
      <c r="BF1048552" s="54"/>
      <c r="BG1048552" s="54"/>
      <c r="BH1048552" s="54"/>
      <c r="BI1048552" s="54"/>
      <c r="BJ1048552" s="54"/>
      <c r="BK1048552" s="54"/>
      <c r="BL1048552" s="54"/>
    </row>
    <row r="1048553" spans="32:64" ht="10.5" hidden="1" customHeight="1" x14ac:dyDescent="0.25">
      <c r="AF1048553" s="54"/>
      <c r="AG1048553" s="217" t="s">
        <v>675</v>
      </c>
      <c r="AH1048553" s="54"/>
      <c r="AI1048553" s="54"/>
      <c r="AJ1048553" s="54"/>
      <c r="AK1048553" s="54"/>
      <c r="AL1048553" s="54"/>
      <c r="AM1048553" s="54"/>
      <c r="AN1048553" s="54"/>
      <c r="AO1048553" s="54"/>
      <c r="AP1048553" s="54"/>
      <c r="AQ1048553" s="54"/>
      <c r="AR1048553" s="54"/>
      <c r="AS1048553" s="54"/>
      <c r="AT1048553" s="54"/>
      <c r="AU1048553" s="54"/>
      <c r="AV1048553" s="54"/>
      <c r="AW1048553" s="54"/>
      <c r="AX1048553" s="54"/>
      <c r="AY1048553" s="54"/>
      <c r="AZ1048553" s="54"/>
      <c r="BA1048553" s="54"/>
      <c r="BB1048553" s="54"/>
      <c r="BC1048553" s="54"/>
      <c r="BD1048553" s="54"/>
      <c r="BE1048553" s="54"/>
      <c r="BF1048553" s="54"/>
      <c r="BG1048553" s="54"/>
      <c r="BH1048553" s="54"/>
      <c r="BI1048553" s="54"/>
      <c r="BJ1048553" s="54"/>
      <c r="BK1048553" s="54"/>
      <c r="BL1048553" s="54"/>
    </row>
    <row r="1048554" spans="32:64" ht="10.5" hidden="1" customHeight="1" x14ac:dyDescent="0.25">
      <c r="AF1048554" s="54"/>
      <c r="AG1048554" s="217" t="s">
        <v>676</v>
      </c>
      <c r="AH1048554" s="54"/>
      <c r="AI1048554" s="54"/>
      <c r="AJ1048554" s="54"/>
      <c r="AK1048554" s="54"/>
      <c r="AL1048554" s="54"/>
      <c r="AM1048554" s="54"/>
      <c r="AN1048554" s="54"/>
      <c r="AO1048554" s="54"/>
      <c r="AP1048554" s="54"/>
      <c r="AQ1048554" s="54"/>
      <c r="AR1048554" s="54"/>
      <c r="AS1048554" s="54"/>
      <c r="AT1048554" s="54"/>
      <c r="AU1048554" s="54"/>
      <c r="AV1048554" s="54"/>
      <c r="AW1048554" s="54"/>
      <c r="AX1048554" s="54"/>
      <c r="AY1048554" s="54"/>
      <c r="AZ1048554" s="54"/>
      <c r="BA1048554" s="54"/>
      <c r="BB1048554" s="54"/>
      <c r="BC1048554" s="54"/>
      <c r="BD1048554" s="54"/>
      <c r="BE1048554" s="54"/>
      <c r="BF1048554" s="54"/>
      <c r="BG1048554" s="54"/>
      <c r="BH1048554" s="54"/>
      <c r="BI1048554" s="54"/>
      <c r="BJ1048554" s="54"/>
      <c r="BK1048554" s="54"/>
      <c r="BL1048554" s="54"/>
    </row>
    <row r="1048555" spans="32:64" ht="10.5" hidden="1" customHeight="1" x14ac:dyDescent="0.25">
      <c r="AF1048555" s="54"/>
      <c r="AG1048555" s="217" t="s">
        <v>677</v>
      </c>
      <c r="AH1048555" s="54"/>
      <c r="AI1048555" s="54"/>
      <c r="AJ1048555" s="54"/>
      <c r="AK1048555" s="54"/>
      <c r="AL1048555" s="54"/>
      <c r="AM1048555" s="54"/>
      <c r="AN1048555" s="54"/>
      <c r="AO1048555" s="54"/>
      <c r="AP1048555" s="54"/>
      <c r="AQ1048555" s="54"/>
      <c r="AR1048555" s="54"/>
      <c r="AS1048555" s="54"/>
      <c r="AT1048555" s="54"/>
      <c r="AU1048555" s="54"/>
      <c r="AV1048555" s="54"/>
      <c r="AW1048555" s="54"/>
      <c r="AX1048555" s="54"/>
      <c r="AY1048555" s="54"/>
      <c r="AZ1048555" s="54"/>
      <c r="BA1048555" s="54"/>
      <c r="BB1048555" s="54"/>
      <c r="BC1048555" s="54"/>
      <c r="BD1048555" s="54"/>
      <c r="BE1048555" s="54"/>
      <c r="BF1048555" s="54"/>
      <c r="BG1048555" s="54"/>
      <c r="BH1048555" s="54"/>
      <c r="BI1048555" s="54"/>
      <c r="BJ1048555" s="54"/>
      <c r="BK1048555" s="54"/>
      <c r="BL1048555" s="54"/>
    </row>
    <row r="1048556" spans="32:64" ht="10.5" hidden="1" customHeight="1" x14ac:dyDescent="0.25"/>
    <row r="1048557" spans="32:64" ht="10.5" hidden="1" customHeight="1" x14ac:dyDescent="0.25"/>
    <row r="1048558" spans="32:64" ht="10.5" hidden="1" customHeight="1" x14ac:dyDescent="0.25"/>
    <row r="1048559" spans="32:64" ht="10.5" hidden="1" customHeight="1" x14ac:dyDescent="0.25"/>
    <row r="1048560" spans="32:64" ht="10.5" hidden="1" customHeight="1" x14ac:dyDescent="0.25"/>
    <row r="1048561" ht="10.5" hidden="1" customHeight="1" x14ac:dyDescent="0.25"/>
    <row r="1048562" ht="10.5" hidden="1" customHeight="1" x14ac:dyDescent="0.25"/>
    <row r="1048563" ht="10.5" hidden="1" customHeight="1" x14ac:dyDescent="0.25"/>
    <row r="1048564" ht="10.5" hidden="1" customHeight="1" x14ac:dyDescent="0.25"/>
    <row r="1048565" ht="10.5" hidden="1" customHeight="1" x14ac:dyDescent="0.25"/>
    <row r="1048566" ht="10.5" hidden="1" customHeight="1" x14ac:dyDescent="0.25"/>
    <row r="1048567" ht="10.5" hidden="1" customHeight="1" x14ac:dyDescent="0.25"/>
    <row r="1048568" ht="10.5" hidden="1" customHeight="1" x14ac:dyDescent="0.25"/>
    <row r="1048569" ht="10.5" hidden="1" customHeight="1" x14ac:dyDescent="0.25"/>
    <row r="1048570" ht="10.5" hidden="1" customHeight="1" x14ac:dyDescent="0.25"/>
    <row r="1048571" ht="10.5" hidden="1" customHeight="1" x14ac:dyDescent="0.25"/>
    <row r="1048572" ht="10.5" hidden="1" customHeight="1" x14ac:dyDescent="0.25"/>
    <row r="1048573" ht="10.5" hidden="1" customHeight="1" x14ac:dyDescent="0.25"/>
    <row r="1048574" ht="10.5" hidden="1" customHeight="1" x14ac:dyDescent="0.25"/>
    <row r="1048575" ht="10.5" hidden="1" customHeight="1" x14ac:dyDescent="0.25"/>
    <row r="1048576" ht="10.5" hidden="1" customHeight="1" x14ac:dyDescent="0.25"/>
  </sheetData>
  <sheetProtection algorithmName="SHA-512" hashValue="Y58MqFtpwfcm2CCVNt8qtEowI9HyqQLjopoGFGV+ehPZ3u/j8o5BmJ0QVZP8XODeACGCZ8dDxHVmgVppJAgpyg==" saltValue="rvZXbmYV0unk8zfUpDzMAQ==" spinCount="100000" sheet="1" objects="1" scenarios="1" selectLockedCells="1"/>
  <protectedRanges>
    <protectedRange sqref="C81 J82 B82 B79:C80 D82" name="Rango35"/>
    <protectedRange sqref="J82:K82 B82" name="Rango32"/>
    <protectedRange sqref="G60 F72 H52 P67 K67 P52 K73:K75 K78 P72:P78" name="Rango21"/>
    <protectedRange sqref="C81 B79:C80 D82" name="Rango31"/>
    <protectedRange sqref="G54" name="Rango21_1"/>
  </protectedRanges>
  <dataConsolidate/>
  <mergeCells count="167">
    <mergeCell ref="D16:P17"/>
    <mergeCell ref="O64:P64"/>
    <mergeCell ref="L65:M65"/>
    <mergeCell ref="O65:P65"/>
    <mergeCell ref="E34:P34"/>
    <mergeCell ref="D28:H28"/>
    <mergeCell ref="B28:C28"/>
    <mergeCell ref="N28:P28"/>
    <mergeCell ref="B22:P22"/>
    <mergeCell ref="B24:C24"/>
    <mergeCell ref="D24:H24"/>
    <mergeCell ref="K24:L24"/>
    <mergeCell ref="N24:P24"/>
    <mergeCell ref="E26:F26"/>
    <mergeCell ref="C26:D26"/>
    <mergeCell ref="G26:H26"/>
    <mergeCell ref="K26:L26"/>
    <mergeCell ref="B30:P30"/>
    <mergeCell ref="B32:D32"/>
    <mergeCell ref="E32:P32"/>
    <mergeCell ref="B34:D34"/>
    <mergeCell ref="M44:N44"/>
    <mergeCell ref="K28:L28"/>
    <mergeCell ref="B2:N5"/>
    <mergeCell ref="B8:P8"/>
    <mergeCell ref="B9:P9"/>
    <mergeCell ref="B12:P12"/>
    <mergeCell ref="B20:P20"/>
    <mergeCell ref="O13:P13"/>
    <mergeCell ref="B14:C14"/>
    <mergeCell ref="D14:E14"/>
    <mergeCell ref="C15:D15"/>
    <mergeCell ref="H15:I15"/>
    <mergeCell ref="J15:M15"/>
    <mergeCell ref="N15:O15"/>
    <mergeCell ref="B18:D18"/>
    <mergeCell ref="E18:G18"/>
    <mergeCell ref="B7:D7"/>
    <mergeCell ref="E7:H7"/>
    <mergeCell ref="L7:M7"/>
    <mergeCell ref="B19:P19"/>
    <mergeCell ref="K10:M10"/>
    <mergeCell ref="B11:P11"/>
    <mergeCell ref="G10:J10"/>
    <mergeCell ref="N10:P10"/>
    <mergeCell ref="L14:M14"/>
    <mergeCell ref="N14:P14"/>
    <mergeCell ref="B79:H79"/>
    <mergeCell ref="J79:P79"/>
    <mergeCell ref="N56:P56"/>
    <mergeCell ref="N60:P60"/>
    <mergeCell ref="N62:P62"/>
    <mergeCell ref="B54:F57"/>
    <mergeCell ref="G54:G57"/>
    <mergeCell ref="H57:M57"/>
    <mergeCell ref="H54:J54"/>
    <mergeCell ref="K54:M54"/>
    <mergeCell ref="N54:P54"/>
    <mergeCell ref="H55:J55"/>
    <mergeCell ref="K55:M55"/>
    <mergeCell ref="H62:J62"/>
    <mergeCell ref="B60:F60"/>
    <mergeCell ref="F61:G62"/>
    <mergeCell ref="L73:P73"/>
    <mergeCell ref="B66:P66"/>
    <mergeCell ref="B64:C65"/>
    <mergeCell ref="D64:E65"/>
    <mergeCell ref="E58:P58"/>
    <mergeCell ref="B58:D58"/>
    <mergeCell ref="B61:E62"/>
    <mergeCell ref="H60:J60"/>
    <mergeCell ref="R72:S72"/>
    <mergeCell ref="J73:K73"/>
    <mergeCell ref="D73:H73"/>
    <mergeCell ref="B72:C72"/>
    <mergeCell ref="B73:C73"/>
    <mergeCell ref="J72:K72"/>
    <mergeCell ref="L72:P72"/>
    <mergeCell ref="B48:P48"/>
    <mergeCell ref="B49:D49"/>
    <mergeCell ref="E50:H50"/>
    <mergeCell ref="B50:D50"/>
    <mergeCell ref="J52:M52"/>
    <mergeCell ref="N50:P50"/>
    <mergeCell ref="J50:M50"/>
    <mergeCell ref="N52:P52"/>
    <mergeCell ref="B52:G52"/>
    <mergeCell ref="F64:J65"/>
    <mergeCell ref="K64:K65"/>
    <mergeCell ref="H61:J61"/>
    <mergeCell ref="K60:M60"/>
    <mergeCell ref="K62:M62"/>
    <mergeCell ref="N61:P61"/>
    <mergeCell ref="L64:M64"/>
    <mergeCell ref="N64:N65"/>
    <mergeCell ref="C82:H82"/>
    <mergeCell ref="K82:P82"/>
    <mergeCell ref="C81:H81"/>
    <mergeCell ref="J36:L36"/>
    <mergeCell ref="M36:P36"/>
    <mergeCell ref="B38:C38"/>
    <mergeCell ref="D38:H38"/>
    <mergeCell ref="J38:K38"/>
    <mergeCell ref="L38:P38"/>
    <mergeCell ref="N55:P55"/>
    <mergeCell ref="H56:J56"/>
    <mergeCell ref="K56:M56"/>
    <mergeCell ref="E49:H49"/>
    <mergeCell ref="O44:P44"/>
    <mergeCell ref="D45:F45"/>
    <mergeCell ref="G45:H45"/>
    <mergeCell ref="J45:K45"/>
    <mergeCell ref="L45:M45"/>
    <mergeCell ref="B47:D47"/>
    <mergeCell ref="B41:P41"/>
    <mergeCell ref="B42:P42"/>
    <mergeCell ref="B43:P43"/>
    <mergeCell ref="B44:C45"/>
    <mergeCell ref="D44:E44"/>
    <mergeCell ref="B10:F10"/>
    <mergeCell ref="C76:D76"/>
    <mergeCell ref="E76:F76"/>
    <mergeCell ref="G76:J76"/>
    <mergeCell ref="K76:L76"/>
    <mergeCell ref="F1048526:G1048526"/>
    <mergeCell ref="F14:J14"/>
    <mergeCell ref="L67:M67"/>
    <mergeCell ref="K81:P81"/>
    <mergeCell ref="B80:H80"/>
    <mergeCell ref="J80:P80"/>
    <mergeCell ref="C1048518:E1048518"/>
    <mergeCell ref="N57:P57"/>
    <mergeCell ref="K61:M61"/>
    <mergeCell ref="F47:J47"/>
    <mergeCell ref="L47:O47"/>
    <mergeCell ref="J49:M49"/>
    <mergeCell ref="N49:P49"/>
    <mergeCell ref="B53:P53"/>
    <mergeCell ref="B85:P85"/>
    <mergeCell ref="B86:P86"/>
    <mergeCell ref="B84:P84"/>
    <mergeCell ref="B71:P71"/>
    <mergeCell ref="B68:D70"/>
    <mergeCell ref="N67:P67"/>
    <mergeCell ref="B13:D13"/>
    <mergeCell ref="B39:F39"/>
    <mergeCell ref="G39:P39"/>
    <mergeCell ref="B36:C36"/>
    <mergeCell ref="D36:H36"/>
    <mergeCell ref="B67:J67"/>
    <mergeCell ref="B77:P77"/>
    <mergeCell ref="B74:P74"/>
    <mergeCell ref="D72:H72"/>
    <mergeCell ref="H13:I13"/>
    <mergeCell ref="J13:M13"/>
    <mergeCell ref="E68:F69"/>
    <mergeCell ref="G68:J69"/>
    <mergeCell ref="L68:M68"/>
    <mergeCell ref="O68:P68"/>
    <mergeCell ref="L69:M69"/>
    <mergeCell ref="O69:P69"/>
    <mergeCell ref="E70:J70"/>
    <mergeCell ref="L70:M70"/>
    <mergeCell ref="O70:P70"/>
    <mergeCell ref="G44:H44"/>
    <mergeCell ref="K44:L44"/>
    <mergeCell ref="B16:C16"/>
  </mergeCells>
  <conditionalFormatting sqref="B53 B63">
    <cfRule type="containsText" dxfId="19" priority="11" operator="containsText" text="SUPERA LOS VIATICOS PERMITIDOS">
      <formula>NOT(ISERROR(SEARCH("SUPERA LOS VIATICOS PERMITIDOS",B53)))</formula>
    </cfRule>
  </conditionalFormatting>
  <conditionalFormatting sqref="B9:P9">
    <cfRule type="cellIs" dxfId="18" priority="10" operator="equal">
      <formula>$R$2</formula>
    </cfRule>
  </conditionalFormatting>
  <conditionalFormatting sqref="B53 B63">
    <cfRule type="containsText" dxfId="17" priority="9" operator="containsText" text="NO ASIGNADO">
      <formula>NOT(ISERROR(SEARCH("NO ASIGNADO",B53)))</formula>
    </cfRule>
  </conditionalFormatting>
  <conditionalFormatting sqref="N52 H52 G54">
    <cfRule type="containsText" dxfId="16" priority="8" operator="containsText" text="NO">
      <formula>NOT(ISERROR(SEARCH("NO",G52)))</formula>
    </cfRule>
  </conditionalFormatting>
  <conditionalFormatting sqref="G60">
    <cfRule type="cellIs" dxfId="15" priority="4" operator="equal">
      <formula>"NO"</formula>
    </cfRule>
  </conditionalFormatting>
  <conditionalFormatting sqref="K67">
    <cfRule type="cellIs" dxfId="14" priority="3" operator="equal">
      <formula>"NO"</formula>
    </cfRule>
  </conditionalFormatting>
  <conditionalFormatting sqref="N57:P57 N59:P59">
    <cfRule type="containsText" dxfId="13" priority="1" operator="containsText" text="NO OTORGADO">
      <formula>NOT(ISERROR(SEARCH("NO OTORGADO",N57)))</formula>
    </cfRule>
  </conditionalFormatting>
  <dataValidations xWindow="362" yWindow="673" count="61">
    <dataValidation showInputMessage="1" showErrorMessage="1" sqref="S55"/>
    <dataValidation type="custom" allowBlank="1" showInputMessage="1" showErrorMessage="1" sqref="T60">
      <formula1>#REF!="SI"</formula1>
    </dataValidation>
    <dataValidation type="list" showInputMessage="1" showErrorMessage="1" sqref="C1048502">
      <formula1>IF(B1048502="SI", C1048506:C1048508, "NO PERMITIDO")</formula1>
    </dataValidation>
    <dataValidation type="custom" showInputMessage="1" showErrorMessage="1" errorTitle="MOVILIDAD Art. 4 Lit. c" error="Seleccionar &quot;SI&quot; si requiere liquidación de gastos de movilidad" promptTitle="MOVILIDAD Art..4 Lit. c" prompt="Registre el valor a otorgar, _x000a__x000a_TENGA EN CUENTA EL PRESUPUESTO ASIGNADO PARA ESTE TIPO DE GASTOS" sqref="C1048518:E1048518">
      <formula1>"SI(Y(B77=""SI"", D77=""Zonas rurales (Art. 4 Lit. c)""))"</formula1>
    </dataValidation>
    <dataValidation type="list" allowBlank="1" showInputMessage="1" showErrorMessage="1" sqref="O69">
      <formula1>"Ahorro, Corriente"</formula1>
    </dataValidation>
    <dataValidation showInputMessage="1" showErrorMessage="1" errorTitle="GASTOS DE TRANSPORTE" error="Seleccionar &quot;SI&quot; si requiere liquidación de gastos de transporte" prompt="Registre el valor a otorgar, _x000a__x000a_TENGA EN CUENTA EL PRESUPUESTO ASIGNADO PARA ESTE TIPO DE GASTOS" sqref="B64:C65"/>
    <dataValidation type="list" allowBlank="1" showInputMessage="1" showErrorMessage="1" sqref="H61:H62">
      <formula1>"AEREO, TERRESTRE, FLUVIAL, MARITIMO, OTRO"</formula1>
    </dataValidation>
    <dataValidation type="list" allowBlank="1" showInputMessage="1" showErrorMessage="1" promptTitle="TIPO DE COMISIÓN" prompt="Seleccione el TIPO DE COMISIÓN:_x000a_- NACIONAL_x000a_- INTERNACIONAL" sqref="D37:G37">
      <formula1>DOMINIO</formula1>
    </dataValidation>
    <dataValidation allowBlank="1" showInputMessage="1" showErrorMessage="1" promptTitle="CIUDAD DESTINO" prompt="Digite la ciudad destino_x000a__x000a_Si selecciono &quot;OTRO&quot; registre el pais y la ciudad destino" sqref="M37:P37"/>
    <dataValidation type="list" allowBlank="1" showInputMessage="1" showErrorMessage="1" prompt="Seleccione de la lista de desplegable" sqref="J37">
      <formula1>INDIRECT(#REF!)</formula1>
    </dataValidation>
    <dataValidation type="list" allowBlank="1" showInputMessage="1" showErrorMessage="1" promptTitle="DESCRIPCIÓN" prompt="Seleccione la descripción del evento" sqref="L38:P38">
      <formula1>INDIRECT(D38)</formula1>
    </dataValidation>
    <dataValidation type="list" allowBlank="1" showInputMessage="1" showErrorMessage="1" promptTitle="EVENTO" prompt="Identifique el caracter del evento" sqref="D38 I38">
      <formula1>EVENTO</formula1>
    </dataValidation>
    <dataValidation type="list" allowBlank="1" showInputMessage="1" showErrorMessage="1" sqref="K47 E47 P47">
      <formula1>"SI, NO"</formula1>
    </dataValidation>
    <dataValidation type="list" allowBlank="1" showInputMessage="1" showErrorMessage="1" promptTitle="PAIS - DEPARTAMENTO" prompt="Seleccione de la lista de desplegable:_x000a__x000a_Pais, -  si es comisión internacional_x000a_Departamento, - si es comisión nacional" sqref="D36:H36">
      <formula1>SURAMERICA_Colombia</formula1>
    </dataValidation>
    <dataValidation allowBlank="1" showInputMessage="1" showErrorMessage="1" promptTitle="DESCRIPCIÓN DEL EVENTO &quot;OTRO&quot;" prompt="SI selecciono &quot;OTRO&quot; en descripción del evento, registre la información" sqref="G39:P39"/>
    <dataValidation allowBlank="1" showInputMessage="1" showErrorMessage="1" promptTitle="NOMBRE DEL EVENTO" prompt="Digite el nombre del evento, para el cual requiere la comisión" sqref="E32:P33"/>
    <dataValidation allowBlank="1" showInputMessage="1" showErrorMessage="1" promptTitle="OBJETO DE LA COMISIÓN" prompt="Registre el objetivo de la Comisión" sqref="E34:P34"/>
    <dataValidation allowBlank="1" showInputMessage="1" showErrorMessage="1" promptTitle="CERTIFICACIÓN MENSUAL DE PAGO" prompt="Registre la proyección mensual de la certificación" sqref="E49:H49"/>
    <dataValidation allowBlank="1" showInputMessage="1" showErrorMessage="1" prompt="Registre el nombre de la persona competente que aprueba el apoyo económico_x000a_" sqref="C81:H81"/>
    <dataValidation allowBlank="1" showInputMessage="1" showErrorMessage="1" prompt="Registre el nombre del ordenador del gasto que ordena el apoyo y demás gastos autorizados" sqref="K81:P81"/>
    <dataValidation type="list" allowBlank="1" showInputMessage="1" showErrorMessage="1" promptTitle="LIQUIDACIÓN  DE INSCRIP/MATRIC" prompt="Registre si requiere liquidación de gastos de inscripción o matricula_x000a_" sqref="K67">
      <formula1>"SI, NO"</formula1>
    </dataValidation>
    <dataValidation allowBlank="1" showInputMessage="1" showErrorMessage="1" prompt="Registre fecha de inicio de comisión" sqref="G44:H44"/>
    <dataValidation allowBlank="1" showInputMessage="1" showErrorMessage="1" prompt="Registre fecha en la cual termina la comisión" sqref="K44:L44"/>
    <dataValidation type="list" allowBlank="1" showInputMessage="1" showErrorMessage="1" promptTitle="TIPO DE VINCULACIÓN" prompt="Seleccione de la lista de desplegable el TIPO DE VINCULACIÓN" sqref="I26:I27">
      <formula1>"Docente Planta, Docente transitorio, Administrativo Planta, Administrativo Transitorio"</formula1>
    </dataValidation>
    <dataValidation allowBlank="1" showInputMessage="1" showErrorMessage="1" promptTitle="FECHA DE APOYO ECONOMICO" prompt="La fecha será asignado por Comisiones de Servicios" sqref="L7 N7:P7"/>
    <dataValidation allowBlank="1" showInputMessage="1" showErrorMessage="1" promptTitle="TELEFONO CONTACTO" prompt="Indicar extension o teléfono de la persona encargada de recibir notificaciones del estado de la comisión." sqref="K28"/>
    <dataValidation allowBlank="1" showInputMessage="1" showErrorMessage="1" promptTitle="DEPENDENCIA ACADÉM/ADMINIST" prompt="Registre la Facultad/Programa/dependencia a la cual esta adscrito" sqref="D28"/>
    <dataValidation type="list" allowBlank="1" showInputMessage="1" showErrorMessage="1" promptTitle="TIPO DE VINCULACIÓN" prompt="Seleccione de la lista de desplegable el TIPO DE VINCULACIÓN" sqref="C26:D26">
      <formula1>VINCULACION</formula1>
    </dataValidation>
    <dataValidation allowBlank="1" showInputMessage="1" showErrorMessage="1" promptTitle="TIPO DE VINCULACIÓN" prompt="Seleccione de la lista de desplegable el TIPO DE VINCULACIÓN" sqref="G26 H27 J27:K28 M27:P28 J27:P27"/>
    <dataValidation type="list" allowBlank="1" showInputMessage="1" showErrorMessage="1" promptTitle="SOLICITANTE" prompt="Seleccione el solicitante" sqref="D72:H72">
      <formula1>INDIRECT($C$26)</formula1>
    </dataValidation>
    <dataValidation allowBlank="1" showInputMessage="1" showErrorMessage="1" prompt="Este item se entenderá aprobado por el ordenador del gasto si lleva la firma, de lo contrario no se liquidará el valor" sqref="N68"/>
    <dataValidation type="custom" allowBlank="1" showInputMessage="1" showErrorMessage="1" sqref="B11:P11">
      <formula1>IF($B$9="EL ORDENADOR DEL GASTO",$L$14,"  ")</formula1>
    </dataValidation>
    <dataValidation type="list" allowBlank="1" showInputMessage="1" showErrorMessage="1" sqref="D14:E14">
      <formula1>"Rubro, Proyecto especial"</formula1>
    </dataValidation>
    <dataValidation allowBlank="1" showInputMessage="1" showErrorMessage="1" prompt="El apoyo económico y demás gastos se entenderá aprobados si lleva la firma respectiva de aprobación." sqref="C82:H82"/>
    <dataValidation allowBlank="1" showInputMessage="1" showErrorMessage="1" prompt="El apoyo económico y demás gastos se entenderán que fue autorizados si lleva la firma del ordenador del gasto." sqref="K82:P82"/>
    <dataValidation type="list" allowBlank="1" showInputMessage="1" showErrorMessage="1" promptTitle="LIQUIDACIÓN DE VIATICOS" prompt="Registre si requiere liquidación de viaticos" sqref="H52">
      <formula1>"SI, NO"</formula1>
    </dataValidation>
    <dataValidation type="custom" operator="lessThanOrEqual" showInputMessage="1" showErrorMessage="1" errorTitle="APOYO ECONOMICO" error="Seleccione &quot;SI&quot; si requiere apoyo económico._x000a_o_x000a_Revise si el valor otorgado es mayor al valor máximo permitido." sqref="N52:P52">
      <formula1>AND($H$52="SI", $N$52&lt;=$N$50)</formula1>
    </dataValidation>
    <dataValidation type="list" allowBlank="1" showInputMessage="1" showErrorMessage="1" promptTitle="LIQUIDACIÓN GASTOS DE MOVILIDAD" prompt="Registre si requiere liquidación de viaticos" sqref="G54">
      <formula1>"SI, NO"</formula1>
    </dataValidation>
    <dataValidation type="custom" showInputMessage="1" showErrorMessage="1" errorTitle="Gasto de Movilidad" error="Si requiere gastos de movilidad seleccione &quot;SI&quot;" promptTitle="Gasto de Movilidad" sqref="N57:P57 N59:P59">
      <formula1>$G$54="SI"</formula1>
    </dataValidation>
    <dataValidation type="list" allowBlank="1" showInputMessage="1" showErrorMessage="1" promptTitle="LIQUIDACIÓN GASTOS DE TRANSPORTE" prompt="Registre si requiere liquidación de viaticos" sqref="G60">
      <formula1>"SI, NO"</formula1>
    </dataValidation>
    <dataValidation type="custom" showInputMessage="1" showErrorMessage="1" errorTitle="GASTOS DE INSCRIPCIÓN" error="Si requiere gastos de inscripción seleccione &quot;SI&quot;" sqref="N67:P67 L68:M70 G68:J69">
      <formula1>$K$67="SI"</formula1>
    </dataValidation>
    <dataValidation operator="lessThanOrEqual" allowBlank="1" showInputMessage="1" showErrorMessage="1" sqref="N50:P50"/>
    <dataValidation type="list" allowBlank="1" showInputMessage="1" showErrorMessage="1" promptTitle="CIUDAD O MUNICIPIO" prompt="Digite el nombre del destino de su comisión, puede ser: ciudad, municipio." sqref="M36:P36">
      <formula1>INDIRECT($D$36)</formula1>
    </dataValidation>
    <dataValidation allowBlank="1" showInputMessage="1" showErrorMessage="1" promptTitle="CORREO ELECTRÓNICO CONTACTO" prompt="Indicar el e-mail de la persona encargada de recibir notificaciones del estado del apoyo económico." sqref="N28:P28"/>
    <dataValidation type="list" allowBlank="1" showInputMessage="1" showErrorMessage="1" promptTitle="ORDENA UN APOYO ECONOMICO" prompt="Registre el cargo del ordenador del gasto _x000a_" sqref="B9:P9">
      <formula1>$N$1048473:$N$1048486</formula1>
    </dataValidation>
    <dataValidation type="custom" showInputMessage="1" showErrorMessage="1" errorTitle="TRANSPORTE AEREO" error="Seleccione &quot;SI&quot;, si requiere liquidación de transporte aereo" sqref="F64:J65 O64:P65 L65:M65">
      <formula1>$G$60="SI"</formula1>
    </dataValidation>
    <dataValidation type="custom" allowBlank="1" showInputMessage="1" showErrorMessage="1" sqref="K61:M62">
      <formula1>G60="SI"</formula1>
    </dataValidation>
    <dataValidation type="custom" allowBlank="1" showInputMessage="1" showErrorMessage="1" errorTitle="GASTOS DE TRANSPORTE" error="Seleccione &quot;SI&quot; si requiere gastos de transporte" sqref="F61:G62">
      <formula1>$G$60="SI"</formula1>
    </dataValidation>
    <dataValidation type="custom" showInputMessage="1" showErrorMessage="1" errorTitle="GASTOS DE TRANSPORTE" error="Seleccione &quot;SI&quot; si requiere gastos de transporte._x000a_Seleccione el &quot;TIPO DE TRANSPORTE&quot;_x000a_Revise si el valor otorgado es mayor al valor máximo permitido." sqref="N61:P62">
      <formula1>AND($G$60="SI", $N$61&lt;=$K$61, OR(H61="TERRESTRE", H61="AEREO", H61="FLUVIAL", H61="MARITIMO", H61="OTRO"))</formula1>
    </dataValidation>
    <dataValidation type="custom" showInputMessage="1" showErrorMessage="1" errorTitle="GASTOS DE INSCRIPCION" error="Si requiere gastos de inscripción seleccione &quot;SI&quot;" prompt="Este item se entenderá aprobado por el ordenador del gasto si lleva la firma, de lo contrario no se liquidará el valor" sqref="O68:P68">
      <formula1>$K$67="SI"</formula1>
    </dataValidation>
    <dataValidation type="custom" showInputMessage="1" showErrorMessage="1" errorTitle="GASTOS DE INSCRIPCION" error="Si requiere gastos de inscripción seleccione &quot;SI&quot;" sqref="O70:P70">
      <formula1>$K$67="SI"</formula1>
    </dataValidation>
    <dataValidation allowBlank="1" showInputMessage="1" showErrorMessage="1" promptTitle="NOMBRE DEL SOLICITANTE" prompt="Registre el nombre de:_x000a_Director de Programa - Docentes (PS, Resolución, Catedra), Invitados_x000a_Decano - Docentes (PS, Resolución, Catedra), Invitados_x000a_Supervisor - Contratista_x000a_Interventor - Contratista_x000a_Organizador evento - Invitado" sqref="L72:P72"/>
    <dataValidation allowBlank="1" showInputMessage="1" showErrorMessage="1" promptTitle="AUTORIZACIÓN" prompt="Corresponde al ORDENADOR DEL GASTO que otorga el apoyo económico y demas gastos autorizados." sqref="J80:P80"/>
    <dataValidation allowBlank="1" showInputMessage="1" showErrorMessage="1" prompt="Persona que recibe el apoyo económico y los demás gastos autorizados" sqref="B84:P84"/>
    <dataValidation allowBlank="1" showInputMessage="1" showErrorMessage="1" promptTitle="FIRMA" prompt="Con la firma el beneficiario se compromente a cumplir con las obligaciones citadas en el presente documento." sqref="M76:P76"/>
    <dataValidation type="custom" showInputMessage="1" showErrorMessage="1" errorTitle="GASTO DE MOVILIDAD" error="Si requiere gastos de movilidad seleccione &quot;SI&quot;_x000a_o_x000a_Revise si el valor otorgado es superior al valor máximo total permitido" sqref="N55:P56">
      <formula1>AND($G$54="SI", N55&lt;=K55)</formula1>
    </dataValidation>
    <dataValidation allowBlank="1" showInputMessage="1" showErrorMessage="1" promptTitle="BENEFICIARIO" prompt="Corresponde a la persona que recibirá el apoyo económico y demás gastos autorizados por el ordenador del gasto" sqref="E76 G76"/>
    <dataValidation type="list" allowBlank="1" showInputMessage="1" showErrorMessage="1" sqref="H55:J55">
      <formula1>IF($G$54="SI", $C$1048506:$C$1048507, $C$1048508)</formula1>
    </dataValidation>
    <dataValidation type="list" allowBlank="1" showInputMessage="1" showErrorMessage="1" sqref="H56:J56">
      <formula1>IF($G$54="SI", $C$1048506:$C$1048508, $C$1048510)</formula1>
    </dataValidation>
    <dataValidation type="list" allowBlank="1" showInputMessage="1" showErrorMessage="1" sqref="B80:H80">
      <formula1>IF($C$26="Contratista",$N$1048488,$N$1048473:$N$1048485)</formula1>
    </dataValidation>
    <dataValidation type="custom" allowBlank="1" showInputMessage="1" showErrorMessage="1" errorTitle="TRANSPORTE AEREO" error="Seleccione &quot;SI&quot;, si requiere liquidación de transporte aereo" sqref="L64:M64">
      <formula1>$G$60="SI"</formula1>
    </dataValidation>
  </dataValidations>
  <printOptions horizontalCentered="1" verticalCentered="1"/>
  <pageMargins left="0.19685039370078741" right="0.19685039370078741" top="0.39370078740157483" bottom="0.78740157480314965" header="0.31496062992125984" footer="0.31496062992125984"/>
  <pageSetup scale="70" fitToWidth="0" orientation="portrait" r:id="rId1"/>
  <rowBreaks count="2" manualBreakCount="2">
    <brk id="39" max="16" man="1"/>
    <brk id="88" max="16" man="1"/>
  </rowBreaks>
  <colBreaks count="1" manualBreakCount="1">
    <brk id="17" max="1048575" man="1"/>
  </colBreaks>
  <legacyDrawing r:id="rId2"/>
  <extLst>
    <ext xmlns:x14="http://schemas.microsoft.com/office/spreadsheetml/2009/9/main" uri="{CCE6A557-97BC-4b89-ADB6-D9C93CAAB3DF}">
      <x14:dataValidations xmlns:xm="http://schemas.microsoft.com/office/excel/2006/main" xWindow="362" yWindow="673" count="3">
        <x14:dataValidation type="custom" allowBlank="1" showInputMessage="1" showErrorMessage="1">
          <x14:formula1>
            <xm:f>IF(AND(C1048506="Cuarto nivel de viaticos (Art.4 Lit a)", $E$49&lt;2585544),'Tablas con valores'!$B$50)</xm:f>
          </x14:formula1>
          <xm:sqref>F1048526</xm:sqref>
        </x14:dataValidation>
        <x14:dataValidation type="custom" allowBlank="1" showInputMessage="1" showErrorMessage="1">
          <x14:formula1>
            <xm:f>IF($G$54="SI",IF(A1048516="Cuarto nivel de viaticos (Art.4 Lit a)",IF($E$49&lt;2585544,'Tablas con valores'!A1048510,"SIN MOVILIDAD Art. 4 Lit.a")))</xm:f>
          </x14:formula1>
          <xm:sqref>D1048516:E1048516</xm:sqref>
        </x14:dataValidation>
        <x14:dataValidation type="custom" allowBlank="1" showInputMessage="1" showErrorMessage="1">
          <x14:formula1>
            <xm:f>IF($G$54="SI",IF(XFC1048516="Cuarto nivel de viaticos (Art.4 Lit a)",IF($E$49&lt;2585544,'Tablas con valores'!XFD1048510,"SIN MOVILIDAD Art. 4 Lit.a")))</xm:f>
          </x14:formula1>
          <xm:sqref>C1048516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tabColor rgb="FFC00000"/>
  </sheetPr>
  <dimension ref="A1:BT1048575"/>
  <sheetViews>
    <sheetView zoomScaleNormal="100" zoomScaleSheetLayoutView="40" zoomScalePageLayoutView="40" workbookViewId="0">
      <selection activeCell="D15" sqref="D15:H15"/>
    </sheetView>
  </sheetViews>
  <sheetFormatPr baseColWidth="10" defaultRowHeight="10.5" customHeight="1" x14ac:dyDescent="0.25"/>
  <cols>
    <col min="1" max="1" width="1.140625" style="58" customWidth="1"/>
    <col min="2" max="3" width="9.7109375" style="58" customWidth="1"/>
    <col min="4" max="5" width="5.7109375" style="58" customWidth="1"/>
    <col min="6" max="6" width="8.140625" style="58" customWidth="1"/>
    <col min="7" max="8" width="9.7109375" style="58" customWidth="1"/>
    <col min="9" max="9" width="1.28515625" style="58" customWidth="1"/>
    <col min="10" max="10" width="11.140625" style="58" customWidth="1"/>
    <col min="11" max="11" width="8.5703125" style="58" customWidth="1"/>
    <col min="12" max="12" width="6.7109375" style="58" customWidth="1"/>
    <col min="13" max="13" width="10.7109375" style="58" customWidth="1"/>
    <col min="14" max="14" width="9.7109375" style="58" customWidth="1"/>
    <col min="15" max="16" width="10.7109375" style="58" customWidth="1"/>
    <col min="17" max="17" width="1.140625" style="58" customWidth="1"/>
    <col min="18" max="18" width="11.42578125" style="58"/>
    <col min="19" max="19" width="17.42578125" style="58" customWidth="1"/>
    <col min="20" max="20" width="17.5703125" style="53" customWidth="1"/>
    <col min="21" max="21" width="17.42578125" style="58" customWidth="1"/>
    <col min="22" max="16384" width="11.42578125" style="58"/>
  </cols>
  <sheetData>
    <row r="1" spans="1:20" ht="5.25" customHeight="1" x14ac:dyDescent="0.25">
      <c r="A1" s="97"/>
      <c r="B1" s="98"/>
      <c r="C1" s="98"/>
      <c r="D1" s="98"/>
      <c r="E1" s="98"/>
      <c r="F1" s="98"/>
      <c r="G1" s="98"/>
      <c r="H1" s="98"/>
      <c r="I1" s="98"/>
      <c r="J1" s="98"/>
      <c r="K1" s="98"/>
      <c r="L1" s="98"/>
      <c r="M1" s="98"/>
      <c r="N1" s="98"/>
      <c r="O1" s="98"/>
      <c r="P1" s="99"/>
      <c r="Q1" s="99"/>
    </row>
    <row r="2" spans="1:20" ht="12" customHeight="1" x14ac:dyDescent="0.25">
      <c r="A2" s="100"/>
      <c r="B2" s="321" t="s">
        <v>1627</v>
      </c>
      <c r="C2" s="322"/>
      <c r="D2" s="322"/>
      <c r="E2" s="322"/>
      <c r="F2" s="322"/>
      <c r="G2" s="322"/>
      <c r="H2" s="322"/>
      <c r="I2" s="322"/>
      <c r="J2" s="322"/>
      <c r="K2" s="322"/>
      <c r="L2" s="322"/>
      <c r="M2" s="322"/>
      <c r="N2" s="323"/>
      <c r="O2" s="300" t="s">
        <v>1619</v>
      </c>
      <c r="P2" s="300" t="s">
        <v>1623</v>
      </c>
      <c r="Q2" s="101"/>
    </row>
    <row r="3" spans="1:20" ht="12" customHeight="1" x14ac:dyDescent="0.25">
      <c r="A3" s="100"/>
      <c r="B3" s="324"/>
      <c r="C3" s="325"/>
      <c r="D3" s="325"/>
      <c r="E3" s="325"/>
      <c r="F3" s="325"/>
      <c r="G3" s="325"/>
      <c r="H3" s="325"/>
      <c r="I3" s="325"/>
      <c r="J3" s="325"/>
      <c r="K3" s="325"/>
      <c r="L3" s="325"/>
      <c r="M3" s="325"/>
      <c r="N3" s="326"/>
      <c r="O3" s="300" t="s">
        <v>1620</v>
      </c>
      <c r="P3" s="300">
        <v>2</v>
      </c>
      <c r="Q3" s="101"/>
    </row>
    <row r="4" spans="1:20" ht="12" customHeight="1" x14ac:dyDescent="0.25">
      <c r="A4" s="100"/>
      <c r="B4" s="324"/>
      <c r="C4" s="325"/>
      <c r="D4" s="325"/>
      <c r="E4" s="325"/>
      <c r="F4" s="325"/>
      <c r="G4" s="325"/>
      <c r="H4" s="325"/>
      <c r="I4" s="325"/>
      <c r="J4" s="325"/>
      <c r="K4" s="325"/>
      <c r="L4" s="325"/>
      <c r="M4" s="325"/>
      <c r="N4" s="326"/>
      <c r="O4" s="300" t="s">
        <v>1621</v>
      </c>
      <c r="P4" s="301" t="s">
        <v>1624</v>
      </c>
      <c r="Q4" s="101"/>
    </row>
    <row r="5" spans="1:20" ht="12" customHeight="1" x14ac:dyDescent="0.25">
      <c r="A5" s="100"/>
      <c r="B5" s="327"/>
      <c r="C5" s="328"/>
      <c r="D5" s="328"/>
      <c r="E5" s="328"/>
      <c r="F5" s="328"/>
      <c r="G5" s="328"/>
      <c r="H5" s="328"/>
      <c r="I5" s="328"/>
      <c r="J5" s="328"/>
      <c r="K5" s="328"/>
      <c r="L5" s="328"/>
      <c r="M5" s="328"/>
      <c r="N5" s="329"/>
      <c r="O5" s="302" t="s">
        <v>1622</v>
      </c>
      <c r="P5" s="302">
        <v>1</v>
      </c>
      <c r="Q5" s="101"/>
    </row>
    <row r="6" spans="1:20" ht="3.95" customHeight="1" x14ac:dyDescent="0.3">
      <c r="A6" s="100"/>
      <c r="B6" s="1"/>
      <c r="C6" s="1"/>
      <c r="D6" s="1"/>
      <c r="E6" s="1"/>
      <c r="F6" s="1"/>
      <c r="G6" s="1"/>
      <c r="H6" s="1"/>
      <c r="I6" s="1"/>
      <c r="J6" s="1"/>
      <c r="K6" s="1"/>
      <c r="L6" s="1"/>
      <c r="M6" s="1"/>
      <c r="N6" s="1"/>
      <c r="O6" s="1"/>
      <c r="P6" s="104"/>
      <c r="Q6" s="104"/>
    </row>
    <row r="7" spans="1:20" ht="22.5" customHeight="1" x14ac:dyDescent="0.25">
      <c r="A7" s="100"/>
      <c r="B7" s="825" t="s">
        <v>0</v>
      </c>
      <c r="C7" s="826"/>
      <c r="D7" s="826"/>
      <c r="E7" s="826"/>
      <c r="F7" s="826"/>
      <c r="G7" s="826"/>
      <c r="H7" s="827"/>
      <c r="I7" s="827"/>
      <c r="J7" s="827"/>
      <c r="K7" s="243" t="s">
        <v>1</v>
      </c>
      <c r="L7" s="823"/>
      <c r="M7" s="823"/>
      <c r="N7" s="823"/>
      <c r="O7" s="823"/>
      <c r="P7" s="824"/>
      <c r="Q7" s="101"/>
    </row>
    <row r="8" spans="1:20" ht="12.75" customHeight="1" x14ac:dyDescent="0.3">
      <c r="A8" s="100"/>
      <c r="B8" s="324" t="s">
        <v>347</v>
      </c>
      <c r="C8" s="325"/>
      <c r="D8" s="325"/>
      <c r="E8" s="325"/>
      <c r="F8" s="325"/>
      <c r="G8" s="325"/>
      <c r="H8" s="325"/>
      <c r="I8" s="325"/>
      <c r="J8" s="325"/>
      <c r="K8" s="325"/>
      <c r="L8" s="325"/>
      <c r="M8" s="325"/>
      <c r="N8" s="325"/>
      <c r="O8" s="325"/>
      <c r="P8" s="326"/>
      <c r="Q8" s="104"/>
    </row>
    <row r="9" spans="1:20" ht="12.75" customHeight="1" x14ac:dyDescent="0.3">
      <c r="A9" s="100"/>
      <c r="B9" s="775"/>
      <c r="C9" s="776"/>
      <c r="D9" s="776"/>
      <c r="E9" s="776"/>
      <c r="F9" s="776"/>
      <c r="G9" s="776"/>
      <c r="H9" s="776"/>
      <c r="I9" s="776"/>
      <c r="J9" s="776"/>
      <c r="K9" s="776"/>
      <c r="L9" s="776"/>
      <c r="M9" s="776"/>
      <c r="N9" s="776"/>
      <c r="O9" s="776"/>
      <c r="P9" s="777"/>
      <c r="Q9" s="104"/>
    </row>
    <row r="10" spans="1:20" ht="12.75" customHeight="1" x14ac:dyDescent="0.3">
      <c r="A10" s="100"/>
      <c r="B10" s="330" t="s">
        <v>73</v>
      </c>
      <c r="C10" s="331"/>
      <c r="D10" s="331"/>
      <c r="E10" s="331"/>
      <c r="F10" s="331"/>
      <c r="G10" s="331"/>
      <c r="H10" s="331"/>
      <c r="I10" s="331"/>
      <c r="J10" s="331"/>
      <c r="K10" s="331"/>
      <c r="L10" s="331"/>
      <c r="M10" s="331"/>
      <c r="N10" s="331"/>
      <c r="O10" s="331"/>
      <c r="P10" s="332"/>
      <c r="Q10" s="104"/>
    </row>
    <row r="11" spans="1:20" ht="42.75" customHeight="1" x14ac:dyDescent="0.25">
      <c r="A11" s="100"/>
      <c r="B11" s="820" t="str">
        <f>IF($B$9="EL RECTOR", $C$1048564,$C$1048566)</f>
        <v>En uso de sus facultades legales y estatutarias, en especial las conferidas por el artículo 5 de la Resolución de Rectoría N°1334  del 20 de abril de 2016, "Por medio de la cual se reglamenta la comisión de servicios y el reconocimiento de apoyos económicos en la Universidad Tecnológica de Pereira", resuelve</v>
      </c>
      <c r="C11" s="821"/>
      <c r="D11" s="821"/>
      <c r="E11" s="821"/>
      <c r="F11" s="821"/>
      <c r="G11" s="821"/>
      <c r="H11" s="821"/>
      <c r="I11" s="821"/>
      <c r="J11" s="821"/>
      <c r="K11" s="821"/>
      <c r="L11" s="821"/>
      <c r="M11" s="821"/>
      <c r="N11" s="821"/>
      <c r="O11" s="821"/>
      <c r="P11" s="822"/>
      <c r="Q11" s="101"/>
    </row>
    <row r="12" spans="1:20" ht="3.95" customHeight="1" x14ac:dyDescent="0.25">
      <c r="A12" s="100"/>
      <c r="B12" s="69"/>
      <c r="C12" s="69"/>
      <c r="D12" s="69"/>
      <c r="E12" s="2"/>
      <c r="F12" s="2"/>
      <c r="G12" s="2"/>
      <c r="H12" s="2"/>
      <c r="I12" s="2"/>
      <c r="J12" s="2"/>
      <c r="K12" s="2"/>
      <c r="L12" s="2"/>
      <c r="M12" s="2"/>
      <c r="N12" s="2"/>
      <c r="O12" s="2"/>
      <c r="P12" s="101"/>
      <c r="Q12" s="101"/>
    </row>
    <row r="13" spans="1:20" ht="18" customHeight="1" x14ac:dyDescent="0.25">
      <c r="A13" s="100"/>
      <c r="B13" s="316" t="s">
        <v>15</v>
      </c>
      <c r="C13" s="316"/>
      <c r="D13" s="316"/>
      <c r="E13" s="316"/>
      <c r="F13" s="316"/>
      <c r="G13" s="316"/>
      <c r="H13" s="316"/>
      <c r="I13" s="316"/>
      <c r="J13" s="316"/>
      <c r="K13" s="316"/>
      <c r="L13" s="316"/>
      <c r="M13" s="316"/>
      <c r="N13" s="316"/>
      <c r="O13" s="316"/>
      <c r="P13" s="618"/>
      <c r="Q13" s="101"/>
    </row>
    <row r="14" spans="1:20" s="19" customFormat="1" ht="4.5" customHeight="1" x14ac:dyDescent="0.25">
      <c r="A14" s="105"/>
      <c r="B14" s="18"/>
      <c r="C14" s="18"/>
      <c r="D14" s="18"/>
      <c r="E14" s="18"/>
      <c r="F14" s="18"/>
      <c r="G14" s="18"/>
      <c r="H14" s="18"/>
      <c r="I14" s="18"/>
      <c r="J14" s="18"/>
      <c r="K14" s="18"/>
      <c r="L14" s="18"/>
      <c r="M14" s="18"/>
      <c r="N14" s="18"/>
      <c r="O14" s="18"/>
      <c r="P14" s="182"/>
      <c r="Q14" s="126"/>
      <c r="T14" s="53"/>
    </row>
    <row r="15" spans="1:20" ht="20.100000000000001" customHeight="1" x14ac:dyDescent="0.25">
      <c r="A15" s="100"/>
      <c r="B15" s="606" t="s">
        <v>2</v>
      </c>
      <c r="C15" s="606"/>
      <c r="D15" s="607"/>
      <c r="E15" s="607"/>
      <c r="F15" s="607"/>
      <c r="G15" s="607"/>
      <c r="H15" s="608"/>
      <c r="I15" s="4"/>
      <c r="J15" s="224" t="s">
        <v>14</v>
      </c>
      <c r="K15" s="588"/>
      <c r="L15" s="588"/>
      <c r="M15" s="229" t="s">
        <v>3</v>
      </c>
      <c r="N15" s="588"/>
      <c r="O15" s="588"/>
      <c r="P15" s="835"/>
      <c r="Q15" s="101"/>
    </row>
    <row r="16" spans="1:20" ht="3.95" customHeight="1" x14ac:dyDescent="0.25">
      <c r="A16" s="100"/>
      <c r="B16" s="5"/>
      <c r="C16" s="5"/>
      <c r="D16" s="5"/>
      <c r="E16" s="4"/>
      <c r="F16" s="4"/>
      <c r="G16" s="4"/>
      <c r="H16" s="4"/>
      <c r="I16" s="4"/>
      <c r="J16" s="6"/>
      <c r="K16" s="7"/>
      <c r="L16" s="6"/>
      <c r="M16" s="6"/>
      <c r="N16" s="6"/>
      <c r="O16" s="6"/>
      <c r="P16" s="183"/>
      <c r="Q16" s="101"/>
    </row>
    <row r="17" spans="1:21" ht="22.5" customHeight="1" x14ac:dyDescent="0.25">
      <c r="A17" s="100"/>
      <c r="B17" s="534" t="s">
        <v>47</v>
      </c>
      <c r="C17" s="535"/>
      <c r="D17" s="615"/>
      <c r="E17" s="616"/>
      <c r="F17" s="616"/>
      <c r="G17" s="616"/>
      <c r="H17" s="795"/>
      <c r="I17" s="4"/>
      <c r="J17" s="536" t="s">
        <v>378</v>
      </c>
      <c r="K17" s="537"/>
      <c r="L17" s="537"/>
      <c r="M17" s="537"/>
      <c r="N17" s="588"/>
      <c r="O17" s="588"/>
      <c r="P17" s="835"/>
      <c r="Q17" s="101"/>
    </row>
    <row r="18" spans="1:21" ht="3" customHeight="1" x14ac:dyDescent="0.25">
      <c r="A18" s="100"/>
      <c r="B18" s="66"/>
      <c r="C18" s="66"/>
      <c r="D18" s="72"/>
      <c r="E18" s="72"/>
      <c r="F18" s="72"/>
      <c r="G18" s="72"/>
      <c r="H18" s="28"/>
      <c r="I18" s="27"/>
      <c r="J18" s="28"/>
      <c r="K18" s="28"/>
      <c r="L18" s="27"/>
      <c r="M18" s="27"/>
      <c r="N18" s="27"/>
      <c r="O18" s="27"/>
      <c r="P18" s="184"/>
      <c r="Q18" s="101"/>
    </row>
    <row r="19" spans="1:21" ht="21.75" customHeight="1" x14ac:dyDescent="0.25">
      <c r="A19" s="100"/>
      <c r="B19" s="337" t="s">
        <v>35</v>
      </c>
      <c r="C19" s="338"/>
      <c r="D19" s="828"/>
      <c r="E19" s="828"/>
      <c r="F19" s="828"/>
      <c r="G19" s="828"/>
      <c r="H19" s="829"/>
      <c r="I19" s="4"/>
      <c r="J19" s="337" t="s">
        <v>36</v>
      </c>
      <c r="K19" s="338"/>
      <c r="L19" s="830"/>
      <c r="M19" s="607"/>
      <c r="N19" s="607"/>
      <c r="O19" s="607"/>
      <c r="P19" s="831"/>
      <c r="Q19" s="101"/>
    </row>
    <row r="20" spans="1:21" ht="4.5" customHeight="1" x14ac:dyDescent="0.25">
      <c r="A20" s="100"/>
      <c r="B20" s="10"/>
      <c r="C20" s="10"/>
      <c r="D20" s="832"/>
      <c r="E20" s="832"/>
      <c r="F20" s="832"/>
      <c r="G20" s="832"/>
      <c r="H20" s="832"/>
      <c r="I20" s="11"/>
      <c r="J20" s="20"/>
      <c r="K20" s="12"/>
      <c r="L20" s="12"/>
      <c r="M20" s="12"/>
      <c r="N20" s="12"/>
      <c r="O20" s="12"/>
      <c r="P20" s="103"/>
      <c r="Q20" s="101"/>
    </row>
    <row r="21" spans="1:21" ht="26.25" customHeight="1" x14ac:dyDescent="0.25">
      <c r="A21" s="100"/>
      <c r="B21" s="833" t="s">
        <v>4</v>
      </c>
      <c r="C21" s="834"/>
      <c r="D21" s="607"/>
      <c r="E21" s="607"/>
      <c r="F21" s="607"/>
      <c r="G21" s="607"/>
      <c r="H21" s="608"/>
      <c r="I21" s="11"/>
      <c r="J21" s="224" t="s">
        <v>18</v>
      </c>
      <c r="K21" s="632"/>
      <c r="L21" s="687"/>
      <c r="M21" s="687"/>
      <c r="N21" s="687"/>
      <c r="O21" s="687"/>
      <c r="P21" s="688"/>
      <c r="Q21" s="101"/>
    </row>
    <row r="22" spans="1:21" ht="3.75" customHeight="1" x14ac:dyDescent="0.25">
      <c r="A22" s="100"/>
      <c r="B22" s="68"/>
      <c r="C22" s="68"/>
      <c r="D22" s="68"/>
      <c r="E22" s="68"/>
      <c r="F22" s="68"/>
      <c r="G22" s="68"/>
      <c r="H22" s="68"/>
      <c r="I22" s="11"/>
      <c r="J22" s="11"/>
      <c r="K22" s="69"/>
      <c r="L22" s="69"/>
      <c r="M22" s="69"/>
      <c r="N22" s="69"/>
      <c r="O22" s="69"/>
      <c r="P22" s="185"/>
      <c r="Q22" s="101"/>
    </row>
    <row r="23" spans="1:21" ht="20.25" customHeight="1" x14ac:dyDescent="0.25">
      <c r="A23" s="100"/>
      <c r="B23" s="316" t="s">
        <v>16</v>
      </c>
      <c r="C23" s="316"/>
      <c r="D23" s="316"/>
      <c r="E23" s="316"/>
      <c r="F23" s="316"/>
      <c r="G23" s="316"/>
      <c r="H23" s="316"/>
      <c r="I23" s="316"/>
      <c r="J23" s="316"/>
      <c r="K23" s="316"/>
      <c r="L23" s="316"/>
      <c r="M23" s="316"/>
      <c r="N23" s="316"/>
      <c r="O23" s="316"/>
      <c r="P23" s="618"/>
      <c r="Q23" s="101"/>
    </row>
    <row r="24" spans="1:21" ht="3.75" customHeight="1" x14ac:dyDescent="0.25">
      <c r="A24" s="100"/>
      <c r="B24" s="13"/>
      <c r="C24" s="13"/>
      <c r="D24" s="13"/>
      <c r="E24" s="13"/>
      <c r="F24" s="13"/>
      <c r="G24" s="13"/>
      <c r="H24" s="13"/>
      <c r="I24" s="12"/>
      <c r="J24" s="11"/>
      <c r="K24" s="228"/>
      <c r="L24" s="228"/>
      <c r="M24" s="228"/>
      <c r="N24" s="228"/>
      <c r="O24" s="228"/>
      <c r="P24" s="186"/>
      <c r="Q24" s="101"/>
    </row>
    <row r="25" spans="1:21" ht="15" x14ac:dyDescent="0.25">
      <c r="A25" s="100"/>
      <c r="B25" s="619" t="s">
        <v>1650</v>
      </c>
      <c r="C25" s="620"/>
      <c r="D25" s="621"/>
      <c r="E25" s="615"/>
      <c r="F25" s="616"/>
      <c r="G25" s="616"/>
      <c r="H25" s="616"/>
      <c r="I25" s="616"/>
      <c r="J25" s="616"/>
      <c r="K25" s="616"/>
      <c r="L25" s="616"/>
      <c r="M25" s="616"/>
      <c r="N25" s="616"/>
      <c r="O25" s="616"/>
      <c r="P25" s="617"/>
      <c r="Q25" s="101"/>
    </row>
    <row r="26" spans="1:21" ht="3" customHeight="1" x14ac:dyDescent="0.25">
      <c r="A26" s="100"/>
      <c r="B26" s="225"/>
      <c r="C26" s="226"/>
      <c r="D26" s="227"/>
      <c r="E26" s="80"/>
      <c r="F26" s="80"/>
      <c r="G26" s="80"/>
      <c r="H26" s="80"/>
      <c r="I26" s="80"/>
      <c r="J26" s="80"/>
      <c r="K26" s="80"/>
      <c r="L26" s="80"/>
      <c r="M26" s="80"/>
      <c r="N26" s="80"/>
      <c r="O26" s="80"/>
      <c r="P26" s="187"/>
      <c r="Q26" s="101"/>
    </row>
    <row r="27" spans="1:21" ht="51" customHeight="1" x14ac:dyDescent="0.25">
      <c r="A27" s="100"/>
      <c r="B27" s="337" t="s">
        <v>26</v>
      </c>
      <c r="C27" s="836"/>
      <c r="D27" s="338"/>
      <c r="E27" s="837"/>
      <c r="F27" s="837"/>
      <c r="G27" s="837"/>
      <c r="H27" s="837"/>
      <c r="I27" s="837"/>
      <c r="J27" s="837"/>
      <c r="K27" s="837"/>
      <c r="L27" s="837"/>
      <c r="M27" s="837"/>
      <c r="N27" s="837"/>
      <c r="O27" s="837"/>
      <c r="P27" s="838"/>
      <c r="Q27" s="101"/>
    </row>
    <row r="28" spans="1:21" ht="2.25" customHeight="1" x14ac:dyDescent="0.25">
      <c r="A28" s="100"/>
      <c r="B28" s="13"/>
      <c r="C28" s="13"/>
      <c r="D28" s="13"/>
      <c r="E28" s="13"/>
      <c r="F28" s="13"/>
      <c r="G28" s="13"/>
      <c r="H28" s="13"/>
      <c r="I28" s="12"/>
      <c r="J28" s="11"/>
      <c r="K28" s="228"/>
      <c r="L28" s="228"/>
      <c r="M28" s="228"/>
      <c r="N28" s="228"/>
      <c r="O28" s="228"/>
      <c r="P28" s="186"/>
      <c r="Q28" s="101"/>
    </row>
    <row r="29" spans="1:21" ht="42" customHeight="1" x14ac:dyDescent="0.25">
      <c r="A29" s="100"/>
      <c r="B29" s="578" t="s">
        <v>39</v>
      </c>
      <c r="C29" s="578"/>
      <c r="D29" s="579"/>
      <c r="E29" s="580"/>
      <c r="F29" s="580"/>
      <c r="G29" s="580"/>
      <c r="H29" s="581"/>
      <c r="I29" s="12"/>
      <c r="J29" s="231" t="s">
        <v>90</v>
      </c>
      <c r="K29" s="582"/>
      <c r="L29" s="582"/>
      <c r="M29" s="46" t="s">
        <v>99</v>
      </c>
      <c r="N29" s="839" t="str">
        <f>IF(K29="GRUPO_1","SUR AMERICA (Excepto  Brasil, Chile, Argentina), CENTRO AMERICA, CARIBE (Excepto Puerto Rico)",IF(K29="GRUPO_2","SUR AMERICA (Chile, Brasil), CARIBE (Puerto Rico), NORTE AMERICA (Estados Unidos, Canada), AFRICA",IF(K29="GRUPO_3","SUR AMERICA (Argentina), NORTE AMERICA (México), EUROPA, OCEANIA, ASIA",IF($K$29="","     ","Colombia"))))</f>
        <v xml:space="preserve">     </v>
      </c>
      <c r="O29" s="839"/>
      <c r="P29" s="840"/>
      <c r="Q29" s="101"/>
      <c r="U29" s="60"/>
    </row>
    <row r="30" spans="1:21" ht="2.25" customHeight="1" x14ac:dyDescent="0.25">
      <c r="A30" s="100"/>
      <c r="B30" s="23"/>
      <c r="C30" s="73"/>
      <c r="D30" s="45"/>
      <c r="E30" s="45"/>
      <c r="F30" s="45"/>
      <c r="G30" s="45"/>
      <c r="H30" s="45"/>
      <c r="I30" s="9"/>
      <c r="J30" s="18"/>
      <c r="K30" s="49"/>
      <c r="L30" s="49"/>
      <c r="M30" s="49"/>
      <c r="N30" s="49"/>
      <c r="O30" s="49"/>
      <c r="P30" s="188"/>
      <c r="Q30" s="101"/>
    </row>
    <row r="31" spans="1:21" ht="21.75" customHeight="1" x14ac:dyDescent="0.25">
      <c r="A31" s="100"/>
      <c r="B31" s="586" t="s">
        <v>1576</v>
      </c>
      <c r="C31" s="587"/>
      <c r="D31" s="588"/>
      <c r="E31" s="588"/>
      <c r="F31" s="588"/>
      <c r="G31" s="588"/>
      <c r="H31" s="609"/>
      <c r="I31" s="14"/>
      <c r="J31" s="707" t="s">
        <v>1575</v>
      </c>
      <c r="K31" s="708"/>
      <c r="L31" s="708"/>
      <c r="M31" s="709"/>
      <c r="N31" s="709"/>
      <c r="O31" s="709"/>
      <c r="P31" s="710"/>
      <c r="Q31" s="101"/>
    </row>
    <row r="32" spans="1:21" ht="15.75" customHeight="1" x14ac:dyDescent="0.25">
      <c r="A32" s="100"/>
      <c r="B32" s="634" t="s">
        <v>1574</v>
      </c>
      <c r="C32" s="635"/>
      <c r="D32" s="635"/>
      <c r="E32" s="635"/>
      <c r="F32" s="635"/>
      <c r="G32" s="635"/>
      <c r="H32" s="635"/>
      <c r="I32" s="222"/>
      <c r="J32" s="602"/>
      <c r="K32" s="602"/>
      <c r="L32" s="602"/>
      <c r="M32" s="602"/>
      <c r="N32" s="602"/>
      <c r="O32" s="602"/>
      <c r="P32" s="603"/>
      <c r="Q32" s="101"/>
    </row>
    <row r="33" spans="1:20" ht="4.5" customHeight="1" x14ac:dyDescent="0.25">
      <c r="A33" s="100"/>
      <c r="B33" s="23"/>
      <c r="C33" s="23"/>
      <c r="D33" s="24"/>
      <c r="E33" s="24"/>
      <c r="F33" s="24"/>
      <c r="G33" s="24"/>
      <c r="H33" s="13"/>
      <c r="I33" s="13"/>
      <c r="J33" s="228"/>
      <c r="K33" s="228"/>
      <c r="L33" s="21"/>
      <c r="M33" s="228"/>
      <c r="N33" s="228"/>
      <c r="O33" s="228"/>
      <c r="P33" s="186"/>
      <c r="Q33" s="101"/>
    </row>
    <row r="34" spans="1:20" ht="22.5" customHeight="1" x14ac:dyDescent="0.25">
      <c r="A34" s="100"/>
      <c r="B34" s="595" t="s">
        <v>385</v>
      </c>
      <c r="C34" s="596"/>
      <c r="D34" s="597"/>
      <c r="E34" s="597"/>
      <c r="F34" s="597"/>
      <c r="G34" s="597"/>
      <c r="H34" s="598"/>
      <c r="I34" s="47"/>
      <c r="J34" s="599" t="s">
        <v>48</v>
      </c>
      <c r="K34" s="600"/>
      <c r="L34" s="593"/>
      <c r="M34" s="593"/>
      <c r="N34" s="593"/>
      <c r="O34" s="593"/>
      <c r="P34" s="601"/>
      <c r="Q34" s="101"/>
    </row>
    <row r="35" spans="1:20" ht="15" customHeight="1" x14ac:dyDescent="0.25">
      <c r="A35" s="100"/>
      <c r="B35" s="643" t="s">
        <v>384</v>
      </c>
      <c r="C35" s="644"/>
      <c r="D35" s="644"/>
      <c r="E35" s="644"/>
      <c r="F35" s="645"/>
      <c r="G35" s="646"/>
      <c r="H35" s="647"/>
      <c r="I35" s="647"/>
      <c r="J35" s="647"/>
      <c r="K35" s="647"/>
      <c r="L35" s="647"/>
      <c r="M35" s="647"/>
      <c r="N35" s="647"/>
      <c r="O35" s="647"/>
      <c r="P35" s="648"/>
      <c r="Q35" s="101"/>
    </row>
    <row r="36" spans="1:20" ht="3.75" customHeight="1" x14ac:dyDescent="0.25">
      <c r="A36" s="100"/>
      <c r="B36" s="26"/>
      <c r="C36" s="26"/>
      <c r="D36" s="26"/>
      <c r="E36" s="26"/>
      <c r="F36" s="26"/>
      <c r="G36" s="25"/>
      <c r="H36" s="25"/>
      <c r="I36" s="25"/>
      <c r="J36" s="25"/>
      <c r="K36" s="25"/>
      <c r="L36" s="25"/>
      <c r="M36" s="25"/>
      <c r="N36" s="25"/>
      <c r="O36" s="25"/>
      <c r="P36" s="189"/>
      <c r="Q36" s="101"/>
    </row>
    <row r="37" spans="1:20" ht="3.75" customHeight="1" x14ac:dyDescent="0.25">
      <c r="A37" s="100"/>
      <c r="B37" s="26"/>
      <c r="C37" s="26"/>
      <c r="D37" s="26"/>
      <c r="E37" s="26"/>
      <c r="F37" s="26"/>
      <c r="G37" s="25"/>
      <c r="H37" s="25"/>
      <c r="I37" s="25"/>
      <c r="J37" s="25"/>
      <c r="K37" s="25"/>
      <c r="L37" s="25"/>
      <c r="M37" s="25"/>
      <c r="N37" s="25"/>
      <c r="O37" s="25"/>
      <c r="P37" s="189"/>
      <c r="Q37" s="101"/>
    </row>
    <row r="38" spans="1:20" ht="31.5" customHeight="1" x14ac:dyDescent="0.25">
      <c r="A38" s="100"/>
      <c r="B38" s="649" t="s">
        <v>24</v>
      </c>
      <c r="C38" s="650"/>
      <c r="D38" s="650"/>
      <c r="E38" s="651" t="s">
        <v>53</v>
      </c>
      <c r="F38" s="652"/>
      <c r="G38" s="604" t="s">
        <v>1598</v>
      </c>
      <c r="H38" s="605"/>
      <c r="I38" s="181"/>
      <c r="J38" s="96" t="s">
        <v>51</v>
      </c>
      <c r="K38" s="604" t="s">
        <v>1598</v>
      </c>
      <c r="L38" s="653"/>
      <c r="M38" s="406" t="s">
        <v>386</v>
      </c>
      <c r="N38" s="406"/>
      <c r="O38" s="584" t="str">
        <f>IF(OR(G38="",K38="",G38="dd/mm/aaaa"),"REGISTRE FECHAS",IF((K38-G38)+1&gt;30,"SUPERA LOS DIAS PERMITIDOS",((K38-G38)+1)))</f>
        <v>REGISTRE FECHAS</v>
      </c>
      <c r="P38" s="585"/>
      <c r="Q38" s="101"/>
    </row>
    <row r="39" spans="1:20" s="19" customFormat="1" ht="3.75" customHeight="1" x14ac:dyDescent="0.25">
      <c r="A39" s="105"/>
      <c r="B39" s="71"/>
      <c r="C39" s="71"/>
      <c r="D39" s="66"/>
      <c r="E39" s="66"/>
      <c r="F39" s="66"/>
      <c r="G39" s="93"/>
      <c r="H39" s="93"/>
      <c r="I39" s="63"/>
      <c r="J39" s="64"/>
      <c r="K39" s="64"/>
      <c r="L39" s="65"/>
      <c r="M39" s="65"/>
      <c r="N39" s="9"/>
      <c r="O39" s="9"/>
      <c r="P39" s="126"/>
      <c r="Q39" s="126"/>
      <c r="T39" s="53"/>
    </row>
    <row r="40" spans="1:20" ht="23.1" customHeight="1" x14ac:dyDescent="0.25">
      <c r="A40" s="100"/>
      <c r="B40" s="636" t="s">
        <v>455</v>
      </c>
      <c r="C40" s="637"/>
      <c r="D40" s="637"/>
      <c r="E40" s="637"/>
      <c r="F40" s="638" t="str">
        <f>IF(K66="SI", "VIATICOS", "")</f>
        <v/>
      </c>
      <c r="G40" s="638"/>
      <c r="H40" s="638"/>
      <c r="I40" s="638"/>
      <c r="J40" s="638" t="str">
        <f>IF(K73="SI", "MOVILIDAD", "")</f>
        <v/>
      </c>
      <c r="K40" s="638"/>
      <c r="L40" s="638" t="str">
        <f>IF(K79="SI", "TRANSPORTE", "")</f>
        <v/>
      </c>
      <c r="M40" s="638"/>
      <c r="N40" s="638"/>
      <c r="O40" s="639" t="str">
        <f>IF(K89="SI", "INSCRIPCIÓN/MATRICULA", "")</f>
        <v/>
      </c>
      <c r="P40" s="640"/>
      <c r="Q40" s="101"/>
    </row>
    <row r="41" spans="1:20" ht="4.5" customHeight="1" x14ac:dyDescent="0.25">
      <c r="A41" s="100"/>
      <c r="B41" s="641"/>
      <c r="C41" s="641"/>
      <c r="D41" s="641"/>
      <c r="E41" s="641"/>
      <c r="F41" s="641"/>
      <c r="G41" s="641"/>
      <c r="H41" s="641"/>
      <c r="I41" s="641"/>
      <c r="J41" s="641"/>
      <c r="K41" s="641"/>
      <c r="L41" s="641"/>
      <c r="M41" s="641"/>
      <c r="N41" s="641"/>
      <c r="O41" s="641"/>
      <c r="P41" s="642"/>
      <c r="Q41" s="101"/>
    </row>
    <row r="42" spans="1:20" ht="18.75" customHeight="1" x14ac:dyDescent="0.25">
      <c r="A42" s="100"/>
      <c r="B42" s="378" t="s">
        <v>11</v>
      </c>
      <c r="C42" s="379"/>
      <c r="D42" s="379"/>
      <c r="E42" s="379"/>
      <c r="F42" s="379"/>
      <c r="G42" s="379"/>
      <c r="H42" s="380"/>
      <c r="I42" s="15"/>
      <c r="J42" s="321" t="s">
        <v>12</v>
      </c>
      <c r="K42" s="322"/>
      <c r="L42" s="322"/>
      <c r="M42" s="322"/>
      <c r="N42" s="322"/>
      <c r="O42" s="322"/>
      <c r="P42" s="323"/>
      <c r="Q42" s="126"/>
    </row>
    <row r="43" spans="1:20" ht="35.25" customHeight="1" x14ac:dyDescent="0.25">
      <c r="A43" s="100"/>
      <c r="B43" s="381"/>
      <c r="C43" s="382"/>
      <c r="D43" s="382"/>
      <c r="E43" s="382"/>
      <c r="F43" s="382"/>
      <c r="G43" s="382"/>
      <c r="H43" s="383"/>
      <c r="I43" s="15"/>
      <c r="J43" s="816">
        <f>$B$9</f>
        <v>0</v>
      </c>
      <c r="K43" s="690"/>
      <c r="L43" s="690"/>
      <c r="M43" s="690"/>
      <c r="N43" s="690"/>
      <c r="O43" s="690"/>
      <c r="P43" s="817"/>
      <c r="Q43" s="126"/>
    </row>
    <row r="44" spans="1:20" ht="24" customHeight="1" x14ac:dyDescent="0.25">
      <c r="A44" s="100"/>
      <c r="B44" s="16" t="s">
        <v>13</v>
      </c>
      <c r="C44" s="382"/>
      <c r="D44" s="382"/>
      <c r="E44" s="382"/>
      <c r="F44" s="382"/>
      <c r="G44" s="382"/>
      <c r="H44" s="383"/>
      <c r="I44" s="15"/>
      <c r="J44" s="16" t="s">
        <v>100</v>
      </c>
      <c r="K44" s="387"/>
      <c r="L44" s="387"/>
      <c r="M44" s="387"/>
      <c r="N44" s="387"/>
      <c r="O44" s="387"/>
      <c r="P44" s="388"/>
      <c r="Q44" s="126"/>
    </row>
    <row r="45" spans="1:20" ht="45.75" customHeight="1" x14ac:dyDescent="0.25">
      <c r="A45" s="100"/>
      <c r="B45" s="48" t="s">
        <v>10</v>
      </c>
      <c r="C45" s="841"/>
      <c r="D45" s="841"/>
      <c r="E45" s="841"/>
      <c r="F45" s="841"/>
      <c r="G45" s="841"/>
      <c r="H45" s="842"/>
      <c r="I45" s="15"/>
      <c r="J45" s="48" t="s">
        <v>10</v>
      </c>
      <c r="K45" s="843"/>
      <c r="L45" s="843"/>
      <c r="M45" s="843"/>
      <c r="N45" s="843"/>
      <c r="O45" s="843"/>
      <c r="P45" s="844"/>
      <c r="Q45" s="126"/>
    </row>
    <row r="46" spans="1:20" ht="5.25" customHeight="1" thickBot="1" x14ac:dyDescent="0.3">
      <c r="A46" s="100"/>
      <c r="B46" s="175"/>
      <c r="C46" s="230"/>
      <c r="D46" s="230"/>
      <c r="E46" s="230"/>
      <c r="F46" s="230"/>
      <c r="G46" s="230"/>
      <c r="H46" s="230"/>
      <c r="I46" s="14"/>
      <c r="J46" s="175"/>
      <c r="K46" s="176"/>
      <c r="L46" s="176"/>
      <c r="M46" s="176"/>
      <c r="N46" s="176"/>
      <c r="O46" s="176"/>
      <c r="P46" s="190"/>
      <c r="Q46" s="126"/>
    </row>
    <row r="47" spans="1:20" ht="28.5" customHeight="1" x14ac:dyDescent="0.25">
      <c r="A47" s="100"/>
      <c r="B47" s="368" t="s">
        <v>501</v>
      </c>
      <c r="C47" s="847" t="s">
        <v>348</v>
      </c>
      <c r="D47" s="370"/>
      <c r="E47" s="370"/>
      <c r="F47" s="372" t="s">
        <v>499</v>
      </c>
      <c r="G47" s="372"/>
      <c r="H47" s="372"/>
      <c r="I47" s="373">
        <f>D15</f>
        <v>0</v>
      </c>
      <c r="J47" s="373"/>
      <c r="K47" s="373"/>
      <c r="L47" s="373"/>
      <c r="M47" s="373"/>
      <c r="N47" s="373"/>
      <c r="O47" s="373"/>
      <c r="P47" s="374"/>
      <c r="Q47" s="126"/>
    </row>
    <row r="48" spans="1:20" ht="30" customHeight="1" x14ac:dyDescent="0.25">
      <c r="A48" s="102"/>
      <c r="B48" s="369"/>
      <c r="C48" s="371"/>
      <c r="D48" s="371"/>
      <c r="E48" s="371"/>
      <c r="F48" s="375" t="s">
        <v>502</v>
      </c>
      <c r="G48" s="375"/>
      <c r="H48" s="375"/>
      <c r="I48" s="845"/>
      <c r="J48" s="845"/>
      <c r="K48" s="845"/>
      <c r="L48" s="845"/>
      <c r="M48" s="845"/>
      <c r="N48" s="845"/>
      <c r="O48" s="845"/>
      <c r="P48" s="846"/>
      <c r="Q48" s="103"/>
    </row>
    <row r="49" spans="1:22" ht="90.75" customHeight="1" thickBot="1" x14ac:dyDescent="0.3">
      <c r="A49" s="102"/>
      <c r="B49" s="848" t="s">
        <v>1615</v>
      </c>
      <c r="C49" s="849"/>
      <c r="D49" s="849"/>
      <c r="E49" s="849"/>
      <c r="F49" s="849"/>
      <c r="G49" s="849"/>
      <c r="H49" s="849"/>
      <c r="I49" s="849"/>
      <c r="J49" s="849"/>
      <c r="K49" s="849"/>
      <c r="L49" s="849"/>
      <c r="M49" s="849"/>
      <c r="N49" s="849"/>
      <c r="O49" s="849"/>
      <c r="P49" s="850"/>
      <c r="Q49" s="126"/>
      <c r="T49" s="308"/>
      <c r="V49" s="309"/>
    </row>
    <row r="50" spans="1:22" ht="3.75" customHeight="1" thickBot="1" x14ac:dyDescent="0.3">
      <c r="A50" s="128"/>
      <c r="B50" s="244"/>
      <c r="C50" s="244"/>
      <c r="D50" s="244"/>
      <c r="E50" s="244"/>
      <c r="F50" s="244"/>
      <c r="G50" s="244"/>
      <c r="H50" s="244"/>
      <c r="I50" s="244"/>
      <c r="J50" s="244"/>
      <c r="K50" s="244"/>
      <c r="L50" s="244"/>
      <c r="M50" s="244"/>
      <c r="N50" s="244"/>
      <c r="O50" s="244"/>
      <c r="P50" s="244"/>
      <c r="Q50" s="191"/>
    </row>
    <row r="51" spans="1:22" ht="5.25" customHeight="1" x14ac:dyDescent="0.25">
      <c r="A51" s="100"/>
      <c r="B51" s="178"/>
      <c r="C51" s="178"/>
      <c r="D51" s="179"/>
      <c r="E51" s="180"/>
      <c r="F51" s="180"/>
      <c r="G51" s="180"/>
      <c r="H51" s="180"/>
      <c r="I51" s="181"/>
      <c r="J51" s="173"/>
      <c r="K51" s="68"/>
      <c r="L51" s="177"/>
      <c r="M51" s="177"/>
      <c r="N51" s="177"/>
      <c r="O51" s="177"/>
      <c r="P51" s="177"/>
      <c r="Q51" s="126"/>
    </row>
    <row r="52" spans="1:22" ht="18.75" customHeight="1" x14ac:dyDescent="0.25">
      <c r="A52" s="100"/>
      <c r="B52" s="389" t="s">
        <v>354</v>
      </c>
      <c r="C52" s="390"/>
      <c r="D52" s="390"/>
      <c r="E52" s="390"/>
      <c r="F52" s="390"/>
      <c r="G52" s="390"/>
      <c r="H52" s="390"/>
      <c r="I52" s="390"/>
      <c r="J52" s="390"/>
      <c r="K52" s="390"/>
      <c r="L52" s="390"/>
      <c r="M52" s="390"/>
      <c r="N52" s="390"/>
      <c r="O52" s="390"/>
      <c r="P52" s="391"/>
      <c r="Q52" s="126"/>
    </row>
    <row r="53" spans="1:22" ht="9.75" customHeight="1" x14ac:dyDescent="0.25">
      <c r="A53" s="100"/>
      <c r="B53" s="392" t="s">
        <v>387</v>
      </c>
      <c r="C53" s="393"/>
      <c r="D53" s="393"/>
      <c r="E53" s="393"/>
      <c r="F53" s="393"/>
      <c r="G53" s="393"/>
      <c r="H53" s="393"/>
      <c r="I53" s="393"/>
      <c r="J53" s="393"/>
      <c r="K53" s="393"/>
      <c r="L53" s="393"/>
      <c r="M53" s="393"/>
      <c r="N53" s="393"/>
      <c r="O53" s="393"/>
      <c r="P53" s="394"/>
      <c r="Q53" s="126"/>
    </row>
    <row r="54" spans="1:22" ht="4.5" customHeight="1" x14ac:dyDescent="0.25">
      <c r="A54" s="100"/>
      <c r="B54" s="395"/>
      <c r="C54" s="395"/>
      <c r="D54" s="395"/>
      <c r="E54" s="395"/>
      <c r="F54" s="395"/>
      <c r="G54" s="395"/>
      <c r="H54" s="395"/>
      <c r="I54" s="395"/>
      <c r="J54" s="395"/>
      <c r="K54" s="395"/>
      <c r="L54" s="395"/>
      <c r="M54" s="395"/>
      <c r="N54" s="395"/>
      <c r="O54" s="395"/>
      <c r="P54" s="395"/>
      <c r="Q54" s="126"/>
    </row>
    <row r="55" spans="1:22" ht="15.75" x14ac:dyDescent="0.25">
      <c r="A55" s="100"/>
      <c r="B55" s="396" t="s">
        <v>1642</v>
      </c>
      <c r="C55" s="397"/>
      <c r="D55" s="400" t="s">
        <v>52</v>
      </c>
      <c r="E55" s="401"/>
      <c r="F55" s="17" t="s">
        <v>53</v>
      </c>
      <c r="G55" s="402" t="str">
        <f>+G38</f>
        <v>DD/MM/AAAA</v>
      </c>
      <c r="H55" s="403"/>
      <c r="I55" s="29"/>
      <c r="J55" s="74" t="s">
        <v>51</v>
      </c>
      <c r="K55" s="402" t="str">
        <f>+K38</f>
        <v>DD/MM/AAAA</v>
      </c>
      <c r="L55" s="404"/>
      <c r="M55" s="405" t="s">
        <v>21</v>
      </c>
      <c r="N55" s="406"/>
      <c r="O55" s="818" t="str">
        <f>IF(OR($G$55="",$K$55="",$G$55="dd/mm/aaaa", $K$55="dd/mm/aaaa"),"REGISTRE FECHAS",IF(($K$55-$G$55)+1&gt;30,"SUPERA LOS DIAS PERMITIDOS",(($K$55-$G$55)+1)))</f>
        <v>REGISTRE FECHAS</v>
      </c>
      <c r="P55" s="819"/>
      <c r="Q55" s="126"/>
      <c r="S55"/>
    </row>
    <row r="56" spans="1:22" ht="15" x14ac:dyDescent="0.25">
      <c r="A56" s="100"/>
      <c r="B56" s="398"/>
      <c r="C56" s="399"/>
      <c r="D56" s="409" t="s">
        <v>22</v>
      </c>
      <c r="E56" s="410"/>
      <c r="F56" s="410"/>
      <c r="G56" s="424" t="str">
        <f xml:space="preserve"> IF(OR(G38="",K38="", G38="dd/mm/aaaa", K38="dd/mm/aaaa"),"REGISTRE FECHAS", O55-1)</f>
        <v>REGISTRE FECHAS</v>
      </c>
      <c r="H56" s="424"/>
      <c r="I56" s="30"/>
      <c r="J56" s="425" t="s">
        <v>23</v>
      </c>
      <c r="K56" s="425"/>
      <c r="L56" s="426" t="str">
        <f>IF(OR($G$55="",$K$55="", $G$55="dd/mm/aaaa", $K$55="dd/mm/aaaa", $K$55="00/01/1900",  $G$55="00/01/1900" ),"REGISTRE FECHAS", $O$55-$G$56)</f>
        <v>REGISTRE FECHAS</v>
      </c>
      <c r="M56" s="426"/>
      <c r="N56" s="70"/>
      <c r="O56" s="70"/>
      <c r="P56" s="75"/>
      <c r="Q56" s="126"/>
      <c r="S56" s="113"/>
    </row>
    <row r="57" spans="1:22" ht="3.75" customHeight="1" x14ac:dyDescent="0.25">
      <c r="A57" s="100"/>
      <c r="B57" s="88"/>
      <c r="C57" s="81"/>
      <c r="D57" s="82"/>
      <c r="E57" s="82"/>
      <c r="F57" s="82"/>
      <c r="G57" s="83"/>
      <c r="H57" s="83"/>
      <c r="I57" s="84"/>
      <c r="J57" s="85"/>
      <c r="K57" s="85"/>
      <c r="L57" s="86"/>
      <c r="M57" s="86"/>
      <c r="N57" s="87"/>
      <c r="O57" s="87"/>
      <c r="P57" s="78"/>
      <c r="Q57" s="126"/>
    </row>
    <row r="58" spans="1:22" ht="15" x14ac:dyDescent="0.25">
      <c r="A58" s="100"/>
      <c r="B58" s="427" t="s">
        <v>353</v>
      </c>
      <c r="C58" s="428"/>
      <c r="D58" s="428"/>
      <c r="E58" s="247"/>
      <c r="F58" s="429" t="s">
        <v>54</v>
      </c>
      <c r="G58" s="429"/>
      <c r="H58" s="429"/>
      <c r="I58" s="429"/>
      <c r="J58" s="429"/>
      <c r="K58" s="247"/>
      <c r="L58" s="430" t="s">
        <v>27</v>
      </c>
      <c r="M58" s="429"/>
      <c r="N58" s="429"/>
      <c r="O58" s="429"/>
      <c r="P58" s="246"/>
      <c r="Q58" s="126"/>
    </row>
    <row r="59" spans="1:22" ht="4.5" customHeight="1" x14ac:dyDescent="0.25">
      <c r="A59" s="100"/>
      <c r="B59" s="395"/>
      <c r="C59" s="395"/>
      <c r="D59" s="395"/>
      <c r="E59" s="395"/>
      <c r="F59" s="395"/>
      <c r="G59" s="395"/>
      <c r="H59" s="395"/>
      <c r="I59" s="395"/>
      <c r="J59" s="395"/>
      <c r="K59" s="395"/>
      <c r="L59" s="395"/>
      <c r="M59" s="395"/>
      <c r="N59" s="395"/>
      <c r="O59" s="395"/>
      <c r="P59" s="395"/>
      <c r="Q59" s="126"/>
    </row>
    <row r="60" spans="1:22" ht="24.75" customHeight="1" x14ac:dyDescent="0.25">
      <c r="A60" s="100"/>
      <c r="B60" s="411" t="s">
        <v>408</v>
      </c>
      <c r="C60" s="412"/>
      <c r="D60" s="412"/>
      <c r="E60" s="412"/>
      <c r="F60" s="412"/>
      <c r="G60" s="413"/>
      <c r="H60" s="245"/>
      <c r="I60" s="62"/>
      <c r="J60" s="411" t="s">
        <v>409</v>
      </c>
      <c r="K60" s="412"/>
      <c r="L60" s="412"/>
      <c r="M60" s="412"/>
      <c r="N60" s="412"/>
      <c r="O60" s="413"/>
      <c r="P60" s="246"/>
      <c r="Q60" s="101"/>
    </row>
    <row r="61" spans="1:22" ht="3.75" customHeight="1" x14ac:dyDescent="0.25">
      <c r="A61" s="100"/>
      <c r="B61" s="89"/>
      <c r="C61" s="90"/>
      <c r="D61" s="95"/>
      <c r="E61" s="95"/>
      <c r="F61" s="95"/>
      <c r="G61" s="95"/>
      <c r="H61" s="91"/>
      <c r="I61" s="62"/>
      <c r="J61" s="94"/>
      <c r="K61" s="95"/>
      <c r="L61" s="95"/>
      <c r="M61" s="95"/>
      <c r="N61" s="95"/>
      <c r="O61" s="95"/>
      <c r="P61" s="92"/>
      <c r="Q61" s="101"/>
    </row>
    <row r="62" spans="1:22" ht="22.5" customHeight="1" x14ac:dyDescent="0.25">
      <c r="A62" s="100"/>
      <c r="B62" s="414" t="s">
        <v>28</v>
      </c>
      <c r="C62" s="415"/>
      <c r="D62" s="415"/>
      <c r="E62" s="416"/>
      <c r="F62" s="416"/>
      <c r="G62" s="416"/>
      <c r="H62" s="417"/>
      <c r="I62" s="12"/>
      <c r="J62" s="77" t="s">
        <v>55</v>
      </c>
      <c r="K62" s="418" t="str">
        <f>IF($D$29="INTERNACIONAL", "Dólar", "Pesos Colombiano")</f>
        <v>Pesos Colombiano</v>
      </c>
      <c r="L62" s="419"/>
      <c r="M62" s="420" t="s">
        <v>56</v>
      </c>
      <c r="N62" s="421"/>
      <c r="O62" s="422">
        <f>IF(OR($E$62=0,$E$62="", $D$29=""),0,IF(D29="NACIONAL",'Tablas con valores'!J4,'Tablas con valores'!J5))</f>
        <v>0</v>
      </c>
      <c r="P62" s="423"/>
      <c r="Q62" s="126"/>
      <c r="S62" s="114"/>
    </row>
    <row r="63" spans="1:22" ht="28.5" customHeight="1" x14ac:dyDescent="0.25">
      <c r="A63" s="100"/>
      <c r="B63" s="445"/>
      <c r="C63" s="446"/>
      <c r="D63" s="446"/>
      <c r="E63" s="446"/>
      <c r="F63" s="446"/>
      <c r="G63" s="446"/>
      <c r="H63" s="447"/>
      <c r="I63" s="12"/>
      <c r="J63" s="707" t="s">
        <v>104</v>
      </c>
      <c r="K63" s="708"/>
      <c r="L63" s="708"/>
      <c r="M63" s="708"/>
      <c r="N63" s="450" t="e">
        <f>IF(AND($P$58="SI",D29="INTERNACIONAL"),((F64*G56/2)+(L56/2*F64)),IF(AND(OR($P$58="NO", $P$58=""),D29="INTERNACIONAL"),((F64*G56)+(L56/2*F64)),IF(AND($P$58="SI",D29="NACIONAL"),(((O62*G56/2)+(L56/2*O62))),(((O62*G56)+(L56/2*O62))))))</f>
        <v>#VALUE!</v>
      </c>
      <c r="O63" s="450"/>
      <c r="P63" s="451"/>
      <c r="Q63" s="101"/>
      <c r="S63" s="114"/>
    </row>
    <row r="64" spans="1:22" ht="33.75" customHeight="1" x14ac:dyDescent="0.25">
      <c r="A64" s="100"/>
      <c r="B64" s="76" t="s">
        <v>57</v>
      </c>
      <c r="C64" s="288"/>
      <c r="D64" s="452" t="s">
        <v>102</v>
      </c>
      <c r="E64" s="452"/>
      <c r="F64" s="453" t="str">
        <f>IF(D29="INTERNACIONAL",C64*O62, "NO REQUIERE CONVERSIÓN")</f>
        <v>NO REQUIERE CONVERSIÓN</v>
      </c>
      <c r="G64" s="453"/>
      <c r="H64" s="454"/>
      <c r="I64" s="12"/>
      <c r="J64" s="455" t="s">
        <v>407</v>
      </c>
      <c r="K64" s="456"/>
      <c r="L64" s="456"/>
      <c r="M64" s="456"/>
      <c r="N64" s="457" t="e">
        <f>IF(AND($D$29="INTERNACIONAL"),$N$63,IF(AND($E$58="SI", $K$58="SI",$D$29="NACIONAL"),$N$63+$O$62+$O$62/2,IF(AND(OR($E$58="NO",$E$58=""),$K$58="SI",$D$29="NACIONAL"),$N$63+$O$62/2,IF(AND($E$58="SI",OR($K$58="NO", $K$58=""),$D$29="NACIONAL"),$N$63+$O$62,$N$63))))</f>
        <v>#VALUE!</v>
      </c>
      <c r="O64" s="457"/>
      <c r="P64" s="458"/>
      <c r="Q64" s="101"/>
      <c r="R64" s="115"/>
    </row>
    <row r="65" spans="1:20" ht="4.5" customHeight="1" thickBot="1" x14ac:dyDescent="0.3">
      <c r="A65" s="100"/>
      <c r="B65" s="12"/>
      <c r="C65" s="12"/>
      <c r="D65" s="12"/>
      <c r="E65" s="12"/>
      <c r="F65" s="12"/>
      <c r="G65" s="12"/>
      <c r="H65" s="12"/>
      <c r="I65" s="12"/>
      <c r="J65" s="12"/>
      <c r="K65" s="12"/>
      <c r="L65" s="12"/>
      <c r="M65" s="12"/>
      <c r="N65" s="12"/>
      <c r="O65" s="12"/>
      <c r="P65" s="12"/>
      <c r="Q65" s="101"/>
    </row>
    <row r="66" spans="1:20" ht="15.75" customHeight="1" x14ac:dyDescent="0.25">
      <c r="A66" s="100"/>
      <c r="B66" s="431" t="s">
        <v>456</v>
      </c>
      <c r="C66" s="432"/>
      <c r="D66" s="432"/>
      <c r="E66" s="432"/>
      <c r="F66" s="432"/>
      <c r="G66" s="432"/>
      <c r="H66" s="432"/>
      <c r="I66" s="432"/>
      <c r="J66" s="432"/>
      <c r="K66" s="433"/>
      <c r="L66" s="433"/>
      <c r="M66" s="433"/>
      <c r="N66" s="433"/>
      <c r="O66" s="433"/>
      <c r="P66" s="434"/>
      <c r="Q66" s="101"/>
    </row>
    <row r="67" spans="1:20" s="19" customFormat="1" ht="12.75" customHeight="1" x14ac:dyDescent="0.25">
      <c r="A67" s="105"/>
      <c r="B67" s="435" t="s">
        <v>32</v>
      </c>
      <c r="C67" s="436"/>
      <c r="D67" s="436"/>
      <c r="E67" s="436"/>
      <c r="F67" s="437" t="s">
        <v>395</v>
      </c>
      <c r="G67" s="437"/>
      <c r="H67" s="437"/>
      <c r="I67" s="437"/>
      <c r="J67" s="437"/>
      <c r="K67" s="438" t="s">
        <v>394</v>
      </c>
      <c r="L67" s="438"/>
      <c r="M67" s="438"/>
      <c r="N67" s="438"/>
      <c r="O67" s="438"/>
      <c r="P67" s="439"/>
      <c r="Q67" s="126"/>
      <c r="T67" s="53"/>
    </row>
    <row r="68" spans="1:20" ht="15" x14ac:dyDescent="0.25">
      <c r="A68" s="100"/>
      <c r="B68" s="440"/>
      <c r="C68" s="441"/>
      <c r="D68" s="441"/>
      <c r="E68" s="441"/>
      <c r="F68" s="442"/>
      <c r="G68" s="442"/>
      <c r="H68" s="442"/>
      <c r="I68" s="442"/>
      <c r="J68" s="442"/>
      <c r="K68" s="805"/>
      <c r="L68" s="805"/>
      <c r="M68" s="805"/>
      <c r="N68" s="805"/>
      <c r="O68" s="805"/>
      <c r="P68" s="806"/>
      <c r="Q68" s="101"/>
      <c r="S68" s="19"/>
    </row>
    <row r="69" spans="1:20" ht="15" x14ac:dyDescent="0.25">
      <c r="A69" s="100"/>
      <c r="B69" s="440"/>
      <c r="C69" s="441"/>
      <c r="D69" s="441"/>
      <c r="E69" s="441"/>
      <c r="F69" s="442"/>
      <c r="G69" s="442"/>
      <c r="H69" s="442"/>
      <c r="I69" s="442"/>
      <c r="J69" s="442"/>
      <c r="K69" s="805"/>
      <c r="L69" s="805"/>
      <c r="M69" s="805"/>
      <c r="N69" s="805"/>
      <c r="O69" s="805"/>
      <c r="P69" s="806"/>
      <c r="Q69" s="101"/>
      <c r="S69" s="19"/>
    </row>
    <row r="70" spans="1:20" ht="15" x14ac:dyDescent="0.25">
      <c r="A70" s="100"/>
      <c r="B70" s="440"/>
      <c r="C70" s="441"/>
      <c r="D70" s="441"/>
      <c r="E70" s="441"/>
      <c r="F70" s="442"/>
      <c r="G70" s="442"/>
      <c r="H70" s="442"/>
      <c r="I70" s="442"/>
      <c r="J70" s="442"/>
      <c r="K70" s="805"/>
      <c r="L70" s="805"/>
      <c r="M70" s="805"/>
      <c r="N70" s="805"/>
      <c r="O70" s="805"/>
      <c r="P70" s="806"/>
      <c r="Q70" s="101"/>
      <c r="S70" s="19"/>
    </row>
    <row r="71" spans="1:20" ht="29.1" customHeight="1" thickBot="1" x14ac:dyDescent="0.3">
      <c r="A71" s="100"/>
      <c r="B71" s="459" t="e">
        <f>IF($K$66="NO", "NO ASIGNADOS", IF(SUM(B68:E70)&gt;$N$64, "SUPERA LOS VIATICOS PERMITIDOS", SUM(B68:E70)))</f>
        <v>#VALUE!</v>
      </c>
      <c r="C71" s="460"/>
      <c r="D71" s="460"/>
      <c r="E71" s="460"/>
      <c r="F71" s="461" t="s">
        <v>113</v>
      </c>
      <c r="G71" s="461"/>
      <c r="H71" s="461"/>
      <c r="I71" s="461"/>
      <c r="J71" s="461"/>
      <c r="K71" s="462"/>
      <c r="L71" s="462"/>
      <c r="M71" s="462"/>
      <c r="N71" s="462"/>
      <c r="O71" s="462"/>
      <c r="P71" s="463"/>
      <c r="Q71" s="101"/>
      <c r="S71" s="19"/>
    </row>
    <row r="72" spans="1:20" ht="4.5" customHeight="1" thickBot="1" x14ac:dyDescent="0.3">
      <c r="A72" s="100"/>
      <c r="B72" s="464"/>
      <c r="C72" s="464"/>
      <c r="D72" s="464"/>
      <c r="E72" s="464"/>
      <c r="F72" s="464"/>
      <c r="G72" s="464"/>
      <c r="H72" s="464"/>
      <c r="I72" s="464"/>
      <c r="J72" s="464"/>
      <c r="K72" s="464"/>
      <c r="L72" s="464"/>
      <c r="M72" s="464"/>
      <c r="N72" s="464"/>
      <c r="O72" s="464"/>
      <c r="P72" s="464"/>
      <c r="Q72" s="101"/>
      <c r="S72" s="19"/>
    </row>
    <row r="73" spans="1:20" ht="15" customHeight="1" x14ac:dyDescent="0.25">
      <c r="A73" s="100"/>
      <c r="B73" s="465" t="s">
        <v>457</v>
      </c>
      <c r="C73" s="466"/>
      <c r="D73" s="466"/>
      <c r="E73" s="466"/>
      <c r="F73" s="466"/>
      <c r="G73" s="466"/>
      <c r="H73" s="466"/>
      <c r="I73" s="466"/>
      <c r="J73" s="466"/>
      <c r="K73" s="433"/>
      <c r="L73" s="433"/>
      <c r="M73" s="433"/>
      <c r="N73" s="433"/>
      <c r="O73" s="433"/>
      <c r="P73" s="434"/>
      <c r="Q73" s="101"/>
      <c r="S73" s="19"/>
    </row>
    <row r="74" spans="1:20" ht="23.25" customHeight="1" x14ac:dyDescent="0.25">
      <c r="A74" s="100"/>
      <c r="B74" s="469" t="s">
        <v>415</v>
      </c>
      <c r="C74" s="470"/>
      <c r="D74" s="470"/>
      <c r="E74" s="470" t="s">
        <v>398</v>
      </c>
      <c r="F74" s="470"/>
      <c r="G74" s="470"/>
      <c r="H74" s="470" t="s">
        <v>448</v>
      </c>
      <c r="I74" s="470"/>
      <c r="J74" s="470"/>
      <c r="K74" s="471" t="s">
        <v>31</v>
      </c>
      <c r="L74" s="471"/>
      <c r="M74" s="471"/>
      <c r="N74" s="470" t="s">
        <v>394</v>
      </c>
      <c r="O74" s="470"/>
      <c r="P74" s="472"/>
      <c r="Q74" s="101"/>
      <c r="S74" s="19"/>
    </row>
    <row r="75" spans="1:20" ht="15" x14ac:dyDescent="0.25">
      <c r="A75" s="100"/>
      <c r="B75" s="473"/>
      <c r="C75" s="474"/>
      <c r="D75" s="474"/>
      <c r="E75" s="475" t="str">
        <f>IF(B75="Aeropuertos (Art. 4 Lit.a)",'Tablas con valores'!$H$54,IF(B75="Zonas rurales (Art. 4 Lit. b)",$C$1048547,$C$1048548))</f>
        <v>NO CALCULADO</v>
      </c>
      <c r="F75" s="475"/>
      <c r="G75" s="475"/>
      <c r="H75" s="476"/>
      <c r="I75" s="476"/>
      <c r="J75" s="476"/>
      <c r="K75" s="477"/>
      <c r="L75" s="477"/>
      <c r="M75" s="477"/>
      <c r="N75" s="805"/>
      <c r="O75" s="805"/>
      <c r="P75" s="806"/>
      <c r="Q75" s="101"/>
      <c r="S75" s="19"/>
    </row>
    <row r="76" spans="1:20" ht="15.75" thickBot="1" x14ac:dyDescent="0.3">
      <c r="A76" s="100"/>
      <c r="B76" s="799"/>
      <c r="C76" s="800"/>
      <c r="D76" s="800"/>
      <c r="E76" s="812" t="str">
        <f>IF(B76="Aeropuertos (Art. 4 Lit.a)",'Tablas con valores'!$H$54,IF(B76="Zonas rurales (Art. 4 Lit. b)",$C$1048547,$C$1048548))</f>
        <v>NO CALCULADO</v>
      </c>
      <c r="F76" s="812"/>
      <c r="G76" s="812"/>
      <c r="H76" s="804"/>
      <c r="I76" s="804"/>
      <c r="J76" s="804"/>
      <c r="K76" s="813"/>
      <c r="L76" s="813"/>
      <c r="M76" s="813"/>
      <c r="N76" s="807"/>
      <c r="O76" s="807"/>
      <c r="P76" s="808"/>
      <c r="Q76" s="101"/>
      <c r="S76" s="19"/>
    </row>
    <row r="77" spans="1:20" ht="24" customHeight="1" thickBot="1" x14ac:dyDescent="0.3">
      <c r="A77" s="100"/>
      <c r="B77" s="801" t="s">
        <v>498</v>
      </c>
      <c r="C77" s="802"/>
      <c r="D77" s="803"/>
      <c r="E77" s="809"/>
      <c r="F77" s="810"/>
      <c r="G77" s="810"/>
      <c r="H77" s="810"/>
      <c r="I77" s="810"/>
      <c r="J77" s="810"/>
      <c r="K77" s="810"/>
      <c r="L77" s="810"/>
      <c r="M77" s="810"/>
      <c r="N77" s="810"/>
      <c r="O77" s="810"/>
      <c r="P77" s="811"/>
      <c r="Q77" s="101"/>
      <c r="S77" s="19"/>
    </row>
    <row r="78" spans="1:20" ht="4.5" customHeight="1" thickBot="1" x14ac:dyDescent="0.3">
      <c r="A78" s="100"/>
      <c r="B78" s="151"/>
      <c r="C78" s="151"/>
      <c r="D78" s="151"/>
      <c r="E78" s="151"/>
      <c r="F78" s="151"/>
      <c r="G78" s="151"/>
      <c r="H78" s="151"/>
      <c r="I78" s="151"/>
      <c r="J78" s="151"/>
      <c r="K78" s="151"/>
      <c r="L78" s="151"/>
      <c r="M78" s="151"/>
      <c r="N78" s="151"/>
      <c r="O78" s="151"/>
      <c r="P78" s="151"/>
      <c r="Q78" s="101"/>
    </row>
    <row r="79" spans="1:20" ht="15" customHeight="1" x14ac:dyDescent="0.25">
      <c r="A79" s="100"/>
      <c r="B79" s="431" t="s">
        <v>458</v>
      </c>
      <c r="C79" s="432"/>
      <c r="D79" s="432"/>
      <c r="E79" s="432"/>
      <c r="F79" s="432"/>
      <c r="G79" s="432"/>
      <c r="H79" s="432"/>
      <c r="I79" s="432"/>
      <c r="J79" s="432"/>
      <c r="K79" s="433"/>
      <c r="L79" s="433"/>
      <c r="M79" s="433"/>
      <c r="N79" s="433"/>
      <c r="O79" s="433"/>
      <c r="P79" s="434"/>
      <c r="Q79" s="101"/>
    </row>
    <row r="80" spans="1:20" ht="24" customHeight="1" x14ac:dyDescent="0.25">
      <c r="A80" s="100"/>
      <c r="B80" s="435" t="s">
        <v>30</v>
      </c>
      <c r="C80" s="436"/>
      <c r="D80" s="436"/>
      <c r="E80" s="436"/>
      <c r="F80" s="479" t="s">
        <v>31</v>
      </c>
      <c r="G80" s="479"/>
      <c r="H80" s="479"/>
      <c r="I80" s="479"/>
      <c r="J80" s="479" t="s">
        <v>33</v>
      </c>
      <c r="K80" s="479"/>
      <c r="L80" s="480" t="s">
        <v>394</v>
      </c>
      <c r="M80" s="480"/>
      <c r="N80" s="480"/>
      <c r="O80" s="480"/>
      <c r="P80" s="481"/>
      <c r="Q80" s="101"/>
    </row>
    <row r="81" spans="1:23" ht="15" x14ac:dyDescent="0.25">
      <c r="A81" s="100"/>
      <c r="B81" s="493"/>
      <c r="C81" s="494"/>
      <c r="D81" s="494"/>
      <c r="E81" s="494"/>
      <c r="F81" s="495"/>
      <c r="G81" s="495"/>
      <c r="H81" s="495"/>
      <c r="I81" s="495"/>
      <c r="J81" s="496"/>
      <c r="K81" s="496"/>
      <c r="L81" s="851"/>
      <c r="M81" s="851"/>
      <c r="N81" s="851"/>
      <c r="O81" s="851"/>
      <c r="P81" s="852"/>
      <c r="Q81" s="101"/>
    </row>
    <row r="82" spans="1:23" ht="15" x14ac:dyDescent="0.25">
      <c r="A82" s="100"/>
      <c r="B82" s="493"/>
      <c r="C82" s="494"/>
      <c r="D82" s="494"/>
      <c r="E82" s="494"/>
      <c r="F82" s="495"/>
      <c r="G82" s="495"/>
      <c r="H82" s="495"/>
      <c r="I82" s="495"/>
      <c r="J82" s="496"/>
      <c r="K82" s="496"/>
      <c r="L82" s="851"/>
      <c r="M82" s="851"/>
      <c r="N82" s="851"/>
      <c r="O82" s="851"/>
      <c r="P82" s="852"/>
      <c r="Q82" s="101"/>
    </row>
    <row r="83" spans="1:23" ht="4.5" customHeight="1" x14ac:dyDescent="0.25">
      <c r="A83" s="100"/>
      <c r="B83" s="486"/>
      <c r="C83" s="487"/>
      <c r="D83" s="487"/>
      <c r="E83" s="487"/>
      <c r="F83" s="487"/>
      <c r="G83" s="487"/>
      <c r="H83" s="487"/>
      <c r="I83" s="487"/>
      <c r="J83" s="487"/>
      <c r="K83" s="487"/>
      <c r="L83" s="487"/>
      <c r="M83" s="487"/>
      <c r="N83" s="487"/>
      <c r="O83" s="487"/>
      <c r="P83" s="488"/>
      <c r="Q83" s="127"/>
      <c r="R83" s="67"/>
      <c r="S83" s="67"/>
      <c r="T83" s="67"/>
      <c r="U83" s="67"/>
      <c r="V83" s="67"/>
      <c r="W83" s="67"/>
    </row>
    <row r="84" spans="1:23" ht="27" customHeight="1" x14ac:dyDescent="0.25">
      <c r="A84" s="100"/>
      <c r="B84" s="124" t="s">
        <v>403</v>
      </c>
      <c r="C84" s="150" t="s">
        <v>404</v>
      </c>
      <c r="D84" s="854"/>
      <c r="E84" s="854"/>
      <c r="F84" s="471" t="s">
        <v>405</v>
      </c>
      <c r="G84" s="471"/>
      <c r="H84" s="490">
        <f>IF(OR(D84=0,D84=""), 0, IF($K$29="INTERNACIONAL", "NO SE RECONOCE", 'Tablas con valores'!H39))</f>
        <v>0</v>
      </c>
      <c r="I84" s="491"/>
      <c r="J84" s="491"/>
      <c r="K84" s="492" t="s">
        <v>406</v>
      </c>
      <c r="L84" s="492"/>
      <c r="M84" s="492"/>
      <c r="N84" s="487">
        <f>IF($D$84="",0,IF(AND($K$79="SI",SUMIF(J81:K82,"TERRESTRE",B81:E82)&lt;=$H$84),SUMIF(J81:K82,"TERRESTRE",B81:E82),"SUPERA EL VALOR PERMITIDO"))</f>
        <v>0</v>
      </c>
      <c r="O84" s="487"/>
      <c r="P84" s="488"/>
      <c r="Q84" s="127"/>
      <c r="R84" s="67"/>
      <c r="S84" s="67"/>
      <c r="T84" s="67"/>
      <c r="U84" s="67"/>
      <c r="V84" s="67"/>
      <c r="W84" s="67"/>
    </row>
    <row r="85" spans="1:23" ht="3.75" customHeight="1" x14ac:dyDescent="0.25">
      <c r="A85" s="100"/>
      <c r="B85" s="499"/>
      <c r="C85" s="500"/>
      <c r="D85" s="500"/>
      <c r="E85" s="500"/>
      <c r="F85" s="500"/>
      <c r="G85" s="500"/>
      <c r="H85" s="500"/>
      <c r="I85" s="500"/>
      <c r="J85" s="500"/>
      <c r="K85" s="500"/>
      <c r="L85" s="500"/>
      <c r="M85" s="500"/>
      <c r="N85" s="500"/>
      <c r="O85" s="500"/>
      <c r="P85" s="501"/>
      <c r="Q85" s="127"/>
      <c r="R85" s="67"/>
      <c r="S85" s="67"/>
      <c r="T85" s="67"/>
      <c r="U85" s="67"/>
      <c r="V85" s="67"/>
      <c r="W85" s="67"/>
    </row>
    <row r="86" spans="1:23" ht="15" customHeight="1" x14ac:dyDescent="0.25">
      <c r="A86" s="100"/>
      <c r="B86" s="502" t="s">
        <v>1581</v>
      </c>
      <c r="C86" s="503"/>
      <c r="D86" s="506" t="s">
        <v>351</v>
      </c>
      <c r="E86" s="506"/>
      <c r="F86" s="736" t="s">
        <v>1605</v>
      </c>
      <c r="G86" s="736"/>
      <c r="H86" s="736"/>
      <c r="I86" s="736"/>
      <c r="J86" s="736"/>
      <c r="K86" s="510" t="s">
        <v>105</v>
      </c>
      <c r="L86" s="512" t="s">
        <v>1598</v>
      </c>
      <c r="M86" s="508"/>
      <c r="N86" s="513" t="s">
        <v>106</v>
      </c>
      <c r="O86" s="512" t="s">
        <v>1598</v>
      </c>
      <c r="P86" s="515"/>
      <c r="Q86" s="101"/>
    </row>
    <row r="87" spans="1:23" ht="14.25" customHeight="1" thickBot="1" x14ac:dyDescent="0.3">
      <c r="A87" s="100"/>
      <c r="B87" s="504"/>
      <c r="C87" s="505"/>
      <c r="D87" s="507"/>
      <c r="E87" s="507"/>
      <c r="F87" s="737"/>
      <c r="G87" s="737"/>
      <c r="H87" s="737"/>
      <c r="I87" s="737"/>
      <c r="J87" s="737"/>
      <c r="K87" s="511"/>
      <c r="L87" s="516" t="s">
        <v>349</v>
      </c>
      <c r="M87" s="509"/>
      <c r="N87" s="514"/>
      <c r="O87" s="517" t="s">
        <v>349</v>
      </c>
      <c r="P87" s="518"/>
      <c r="Q87" s="101"/>
    </row>
    <row r="88" spans="1:23" ht="4.5" customHeight="1" thickBot="1" x14ac:dyDescent="0.3">
      <c r="A88" s="100"/>
      <c r="B88" s="524"/>
      <c r="C88" s="524"/>
      <c r="D88" s="524"/>
      <c r="E88" s="524"/>
      <c r="F88" s="524"/>
      <c r="G88" s="524"/>
      <c r="H88" s="524"/>
      <c r="I88" s="524"/>
      <c r="J88" s="524"/>
      <c r="K88" s="524"/>
      <c r="L88" s="524"/>
      <c r="M88" s="524"/>
      <c r="N88" s="524"/>
      <c r="O88" s="524"/>
      <c r="P88" s="524"/>
      <c r="Q88" s="101"/>
    </row>
    <row r="89" spans="1:23" ht="15" customHeight="1" x14ac:dyDescent="0.25">
      <c r="A89" s="100"/>
      <c r="B89" s="525" t="s">
        <v>459</v>
      </c>
      <c r="C89" s="432"/>
      <c r="D89" s="432"/>
      <c r="E89" s="432"/>
      <c r="F89" s="432"/>
      <c r="G89" s="432"/>
      <c r="H89" s="432"/>
      <c r="I89" s="432"/>
      <c r="J89" s="432"/>
      <c r="K89" s="433"/>
      <c r="L89" s="433"/>
      <c r="M89" s="433"/>
      <c r="N89" s="433"/>
      <c r="O89" s="433"/>
      <c r="P89" s="434"/>
      <c r="Q89" s="101"/>
    </row>
    <row r="90" spans="1:23" ht="15" x14ac:dyDescent="0.25">
      <c r="A90" s="102"/>
      <c r="B90" s="528" t="s">
        <v>30</v>
      </c>
      <c r="C90" s="529"/>
      <c r="D90" s="529"/>
      <c r="E90" s="529"/>
      <c r="F90" s="530" t="s">
        <v>31</v>
      </c>
      <c r="G90" s="530"/>
      <c r="H90" s="530"/>
      <c r="I90" s="530"/>
      <c r="J90" s="530"/>
      <c r="K90" s="438" t="s">
        <v>394</v>
      </c>
      <c r="L90" s="438"/>
      <c r="M90" s="438"/>
      <c r="N90" s="438"/>
      <c r="O90" s="438"/>
      <c r="P90" s="439"/>
      <c r="Q90" s="103"/>
    </row>
    <row r="91" spans="1:23" ht="15" x14ac:dyDescent="0.25">
      <c r="A91" s="102"/>
      <c r="B91" s="519"/>
      <c r="C91" s="520"/>
      <c r="D91" s="520"/>
      <c r="E91" s="520"/>
      <c r="F91" s="521"/>
      <c r="G91" s="521"/>
      <c r="H91" s="521"/>
      <c r="I91" s="521"/>
      <c r="J91" s="521"/>
      <c r="K91" s="522"/>
      <c r="L91" s="522"/>
      <c r="M91" s="522"/>
      <c r="N91" s="522"/>
      <c r="O91" s="522"/>
      <c r="P91" s="523"/>
      <c r="Q91" s="103"/>
    </row>
    <row r="92" spans="1:23" ht="15" x14ac:dyDescent="0.25">
      <c r="A92" s="102"/>
      <c r="B92" s="519"/>
      <c r="C92" s="520"/>
      <c r="D92" s="520"/>
      <c r="E92" s="520"/>
      <c r="F92" s="521"/>
      <c r="G92" s="521"/>
      <c r="H92" s="521"/>
      <c r="I92" s="521"/>
      <c r="J92" s="521"/>
      <c r="K92" s="522"/>
      <c r="L92" s="522"/>
      <c r="M92" s="522"/>
      <c r="N92" s="522"/>
      <c r="O92" s="522"/>
      <c r="P92" s="523"/>
      <c r="Q92" s="103"/>
    </row>
    <row r="93" spans="1:23" ht="17.25" customHeight="1" x14ac:dyDescent="0.25">
      <c r="A93" s="102"/>
      <c r="B93" s="541" t="s">
        <v>460</v>
      </c>
      <c r="C93" s="542"/>
      <c r="D93" s="542"/>
      <c r="E93" s="545" t="s">
        <v>389</v>
      </c>
      <c r="F93" s="545"/>
      <c r="G93" s="853"/>
      <c r="H93" s="853"/>
      <c r="I93" s="853"/>
      <c r="J93" s="853"/>
      <c r="K93" s="149" t="s">
        <v>396</v>
      </c>
      <c r="L93" s="546"/>
      <c r="M93" s="546"/>
      <c r="N93" s="106" t="s">
        <v>350</v>
      </c>
      <c r="O93" s="547"/>
      <c r="P93" s="548"/>
      <c r="Q93" s="103"/>
    </row>
    <row r="94" spans="1:23" ht="21" customHeight="1" x14ac:dyDescent="0.25">
      <c r="A94" s="102"/>
      <c r="B94" s="541"/>
      <c r="C94" s="542"/>
      <c r="D94" s="542"/>
      <c r="E94" s="545"/>
      <c r="F94" s="545"/>
      <c r="G94" s="853"/>
      <c r="H94" s="853"/>
      <c r="I94" s="853"/>
      <c r="J94" s="853"/>
      <c r="K94" s="149" t="s">
        <v>397</v>
      </c>
      <c r="L94" s="549"/>
      <c r="M94" s="549"/>
      <c r="N94" s="107" t="s">
        <v>393</v>
      </c>
      <c r="O94" s="550"/>
      <c r="P94" s="551"/>
      <c r="Q94" s="103"/>
    </row>
    <row r="95" spans="1:23" ht="34.5" customHeight="1" thickBot="1" x14ac:dyDescent="0.3">
      <c r="A95" s="102"/>
      <c r="B95" s="543"/>
      <c r="C95" s="544"/>
      <c r="D95" s="544"/>
      <c r="E95" s="552" t="s">
        <v>390</v>
      </c>
      <c r="F95" s="552"/>
      <c r="G95" s="552"/>
      <c r="H95" s="552"/>
      <c r="I95" s="552"/>
      <c r="J95" s="552"/>
      <c r="K95" s="108" t="s">
        <v>391</v>
      </c>
      <c r="L95" s="553"/>
      <c r="M95" s="553"/>
      <c r="N95" s="108" t="s">
        <v>392</v>
      </c>
      <c r="O95" s="553"/>
      <c r="P95" s="554"/>
      <c r="Q95" s="103"/>
    </row>
    <row r="96" spans="1:23" ht="4.5" customHeight="1" thickBot="1" x14ac:dyDescent="0.3">
      <c r="A96" s="100"/>
      <c r="B96" s="524"/>
      <c r="C96" s="524"/>
      <c r="D96" s="524"/>
      <c r="E96" s="524"/>
      <c r="F96" s="524"/>
      <c r="G96" s="524"/>
      <c r="H96" s="524"/>
      <c r="I96" s="524"/>
      <c r="J96" s="524"/>
      <c r="K96" s="524"/>
      <c r="L96" s="524"/>
      <c r="M96" s="524"/>
      <c r="N96" s="524"/>
      <c r="O96" s="524"/>
      <c r="P96" s="524"/>
      <c r="Q96" s="101"/>
    </row>
    <row r="97" spans="1:22" ht="16.5" customHeight="1" x14ac:dyDescent="0.25">
      <c r="A97" s="100"/>
      <c r="B97" s="531" t="s">
        <v>461</v>
      </c>
      <c r="C97" s="532"/>
      <c r="D97" s="532"/>
      <c r="E97" s="532"/>
      <c r="F97" s="532"/>
      <c r="G97" s="532"/>
      <c r="H97" s="532"/>
      <c r="I97" s="532"/>
      <c r="J97" s="532"/>
      <c r="K97" s="532"/>
      <c r="L97" s="532"/>
      <c r="M97" s="532"/>
      <c r="N97" s="532"/>
      <c r="O97" s="532"/>
      <c r="P97" s="533"/>
      <c r="Q97" s="101"/>
    </row>
    <row r="98" spans="1:22" ht="36.75" customHeight="1" x14ac:dyDescent="0.25">
      <c r="A98" s="100"/>
      <c r="B98" s="125" t="s">
        <v>358</v>
      </c>
      <c r="C98" s="534" t="s">
        <v>506</v>
      </c>
      <c r="D98" s="535"/>
      <c r="E98" s="470" t="s">
        <v>507</v>
      </c>
      <c r="F98" s="470"/>
      <c r="G98" s="536" t="s">
        <v>357</v>
      </c>
      <c r="H98" s="537"/>
      <c r="I98" s="538"/>
      <c r="J98" s="471" t="s">
        <v>355</v>
      </c>
      <c r="K98" s="471"/>
      <c r="L98" s="471"/>
      <c r="M98" s="539" t="s">
        <v>356</v>
      </c>
      <c r="N98" s="539"/>
      <c r="O98" s="539"/>
      <c r="P98" s="540"/>
      <c r="Q98" s="101"/>
      <c r="V98" s="61"/>
    </row>
    <row r="99" spans="1:22" ht="30" customHeight="1" x14ac:dyDescent="0.25">
      <c r="A99" s="100"/>
      <c r="B99" s="562" t="s">
        <v>410</v>
      </c>
      <c r="C99" s="572" t="e">
        <f>B71</f>
        <v>#VALUE!</v>
      </c>
      <c r="D99" s="573"/>
      <c r="E99" s="557" t="e">
        <f>IF($B$71="SUPERA LOS VIATICOS PERMITIDOS", "Revisar los valores a otorgar", B68)</f>
        <v>#VALUE!</v>
      </c>
      <c r="F99" s="557"/>
      <c r="G99" s="455">
        <f>F68</f>
        <v>0</v>
      </c>
      <c r="H99" s="456"/>
      <c r="I99" s="558"/>
      <c r="J99" s="559"/>
      <c r="K99" s="559"/>
      <c r="L99" s="559"/>
      <c r="M99" s="814"/>
      <c r="N99" s="814"/>
      <c r="O99" s="814"/>
      <c r="P99" s="815"/>
      <c r="Q99" s="101"/>
    </row>
    <row r="100" spans="1:22" ht="30" customHeight="1" x14ac:dyDescent="0.25">
      <c r="A100" s="100"/>
      <c r="B100" s="562"/>
      <c r="C100" s="576"/>
      <c r="D100" s="577"/>
      <c r="E100" s="557" t="e">
        <f t="shared" ref="E100:E101" si="0">IF($B$71="SUPERA LOS VIATICOS PERMITIDOS", "Revisar los valores a otorgar", B69)</f>
        <v>#VALUE!</v>
      </c>
      <c r="F100" s="557"/>
      <c r="G100" s="455">
        <f>F69</f>
        <v>0</v>
      </c>
      <c r="H100" s="456"/>
      <c r="I100" s="558"/>
      <c r="J100" s="559"/>
      <c r="K100" s="559"/>
      <c r="L100" s="559"/>
      <c r="M100" s="814"/>
      <c r="N100" s="814"/>
      <c r="O100" s="814"/>
      <c r="P100" s="815"/>
      <c r="Q100" s="101"/>
    </row>
    <row r="101" spans="1:22" ht="30" customHeight="1" x14ac:dyDescent="0.25">
      <c r="A101" s="100"/>
      <c r="B101" s="562"/>
      <c r="C101" s="574"/>
      <c r="D101" s="575"/>
      <c r="E101" s="557" t="e">
        <f t="shared" si="0"/>
        <v>#VALUE!</v>
      </c>
      <c r="F101" s="557"/>
      <c r="G101" s="455">
        <f>F70</f>
        <v>0</v>
      </c>
      <c r="H101" s="456"/>
      <c r="I101" s="558"/>
      <c r="J101" s="559"/>
      <c r="K101" s="559"/>
      <c r="L101" s="559"/>
      <c r="M101" s="814"/>
      <c r="N101" s="814"/>
      <c r="O101" s="814"/>
      <c r="P101" s="815"/>
      <c r="Q101" s="101"/>
    </row>
    <row r="102" spans="1:22" ht="30" customHeight="1" x14ac:dyDescent="0.25">
      <c r="A102" s="102"/>
      <c r="B102" s="562" t="s">
        <v>463</v>
      </c>
      <c r="C102" s="572">
        <f>SUM(H75:J76)</f>
        <v>0</v>
      </c>
      <c r="D102" s="573"/>
      <c r="E102" s="557">
        <f>H75</f>
        <v>0</v>
      </c>
      <c r="F102" s="557"/>
      <c r="G102" s="455">
        <f>K75</f>
        <v>0</v>
      </c>
      <c r="H102" s="456"/>
      <c r="I102" s="558"/>
      <c r="J102" s="559"/>
      <c r="K102" s="559"/>
      <c r="L102" s="559"/>
      <c r="M102" s="814"/>
      <c r="N102" s="814"/>
      <c r="O102" s="814"/>
      <c r="P102" s="815"/>
      <c r="Q102" s="103"/>
    </row>
    <row r="103" spans="1:22" ht="30" customHeight="1" x14ac:dyDescent="0.25">
      <c r="A103" s="102"/>
      <c r="B103" s="562"/>
      <c r="C103" s="574"/>
      <c r="D103" s="575"/>
      <c r="E103" s="557">
        <f>H76</f>
        <v>0</v>
      </c>
      <c r="F103" s="557"/>
      <c r="G103" s="455">
        <f>K76</f>
        <v>0</v>
      </c>
      <c r="H103" s="456"/>
      <c r="I103" s="558"/>
      <c r="J103" s="559"/>
      <c r="K103" s="559"/>
      <c r="L103" s="559"/>
      <c r="M103" s="814"/>
      <c r="N103" s="814"/>
      <c r="O103" s="814"/>
      <c r="P103" s="815"/>
      <c r="Q103" s="103"/>
    </row>
    <row r="104" spans="1:22" ht="30" customHeight="1" x14ac:dyDescent="0.25">
      <c r="A104" s="102"/>
      <c r="B104" s="562" t="s">
        <v>462</v>
      </c>
      <c r="C104" s="568">
        <f>IF($N$84="SUPERA EL VALOR PERMITIDO","GASTOS TRANSPORTE TERRESTRE SUPERA EL VALOR PERMITIDO",+N84+SUMIF(J81:K82,"AEREO",B81:E82)+SUMIF(J81:K82,"MARITIMO",B81:E82)+SUMIF(J81:K82,"FLUVIAL",B81:E82)+SUMIF(J81:K82,"OTRO",B81:E82))</f>
        <v>0</v>
      </c>
      <c r="D104" s="569"/>
      <c r="E104" s="557">
        <f>IF(AND(J81="TERRESTRE", $N$84="SUPERA EL VALOR PERMITIDO"), "Revisar el valor a otorgar",B81)</f>
        <v>0</v>
      </c>
      <c r="F104" s="557"/>
      <c r="G104" s="455">
        <f>F81</f>
        <v>0</v>
      </c>
      <c r="H104" s="456"/>
      <c r="I104" s="558"/>
      <c r="J104" s="559"/>
      <c r="K104" s="559"/>
      <c r="L104" s="559"/>
      <c r="M104" s="814"/>
      <c r="N104" s="814"/>
      <c r="O104" s="814"/>
      <c r="P104" s="815"/>
      <c r="Q104" s="103"/>
    </row>
    <row r="105" spans="1:22" ht="30" customHeight="1" x14ac:dyDescent="0.25">
      <c r="A105" s="102"/>
      <c r="B105" s="562"/>
      <c r="C105" s="570"/>
      <c r="D105" s="571"/>
      <c r="E105" s="557">
        <f>B82</f>
        <v>0</v>
      </c>
      <c r="F105" s="557"/>
      <c r="G105" s="455">
        <f>F82</f>
        <v>0</v>
      </c>
      <c r="H105" s="456"/>
      <c r="I105" s="558"/>
      <c r="J105" s="559"/>
      <c r="K105" s="559"/>
      <c r="L105" s="559"/>
      <c r="M105" s="814"/>
      <c r="N105" s="814"/>
      <c r="O105" s="814"/>
      <c r="P105" s="815"/>
      <c r="Q105" s="103"/>
    </row>
    <row r="106" spans="1:22" ht="30" customHeight="1" x14ac:dyDescent="0.25">
      <c r="A106" s="102"/>
      <c r="B106" s="562" t="s">
        <v>464</v>
      </c>
      <c r="C106" s="563">
        <f>SUM(B91:E92)</f>
        <v>0</v>
      </c>
      <c r="D106" s="564"/>
      <c r="E106" s="567">
        <f>B91</f>
        <v>0</v>
      </c>
      <c r="F106" s="567"/>
      <c r="G106" s="455">
        <f>F91</f>
        <v>0</v>
      </c>
      <c r="H106" s="456"/>
      <c r="I106" s="558"/>
      <c r="J106" s="559"/>
      <c r="K106" s="559"/>
      <c r="L106" s="559"/>
      <c r="M106" s="814"/>
      <c r="N106" s="814"/>
      <c r="O106" s="814"/>
      <c r="P106" s="815"/>
      <c r="Q106" s="103"/>
    </row>
    <row r="107" spans="1:22" ht="30" customHeight="1" x14ac:dyDescent="0.25">
      <c r="A107" s="102"/>
      <c r="B107" s="562"/>
      <c r="C107" s="565"/>
      <c r="D107" s="566"/>
      <c r="E107" s="567">
        <f>B92</f>
        <v>0</v>
      </c>
      <c r="F107" s="567"/>
      <c r="G107" s="455">
        <f>F92</f>
        <v>0</v>
      </c>
      <c r="H107" s="456"/>
      <c r="I107" s="558"/>
      <c r="J107" s="559"/>
      <c r="K107" s="559"/>
      <c r="L107" s="559"/>
      <c r="M107" s="814"/>
      <c r="N107" s="814"/>
      <c r="O107" s="814"/>
      <c r="P107" s="815"/>
      <c r="Q107" s="103"/>
    </row>
    <row r="108" spans="1:22" ht="4.5" customHeight="1" thickBot="1" x14ac:dyDescent="0.3">
      <c r="A108" s="128"/>
      <c r="B108" s="129"/>
      <c r="C108" s="129"/>
      <c r="D108" s="129"/>
      <c r="E108" s="129"/>
      <c r="F108" s="129"/>
      <c r="G108" s="129"/>
      <c r="H108" s="129"/>
      <c r="I108" s="129"/>
      <c r="J108" s="129"/>
      <c r="K108" s="129"/>
      <c r="L108" s="129"/>
      <c r="M108" s="129"/>
      <c r="N108" s="129"/>
      <c r="O108" s="129"/>
      <c r="P108" s="129"/>
      <c r="Q108" s="130"/>
    </row>
    <row r="1048369" spans="4:4" ht="10.5" customHeight="1" x14ac:dyDescent="0.25">
      <c r="D1048369" s="22"/>
    </row>
    <row r="1048370" spans="4:4" ht="10.5" customHeight="1" x14ac:dyDescent="0.25">
      <c r="D1048370" s="22"/>
    </row>
    <row r="1048384" spans="4:4" ht="10.5" customHeight="1" x14ac:dyDescent="0.25">
      <c r="D1048384" s="22"/>
    </row>
    <row r="1048385" spans="4:4" ht="10.5" customHeight="1" x14ac:dyDescent="0.25">
      <c r="D1048385" s="22"/>
    </row>
    <row r="1048388" spans="4:4" ht="10.5" customHeight="1" x14ac:dyDescent="0.25">
      <c r="D1048388" s="22"/>
    </row>
    <row r="1048417" spans="27:72" ht="10.5" hidden="1" customHeight="1" x14ac:dyDescent="0.25"/>
    <row r="1048418" spans="27:72" ht="10.5" hidden="1" customHeight="1" x14ac:dyDescent="0.25"/>
    <row r="1048419" spans="27:72" ht="10.5" hidden="1" customHeight="1" x14ac:dyDescent="0.25"/>
    <row r="1048420" spans="27:72" ht="10.5" hidden="1" customHeight="1" x14ac:dyDescent="0.25"/>
    <row r="1048421" spans="27:72" ht="10.5" hidden="1" customHeight="1" x14ac:dyDescent="0.25">
      <c r="AA1048421" s="59" t="s">
        <v>256</v>
      </c>
    </row>
    <row r="1048422" spans="27:72" ht="10.5" hidden="1" customHeight="1" x14ac:dyDescent="0.25">
      <c r="AA1048422" s="59" t="s">
        <v>257</v>
      </c>
    </row>
    <row r="1048423" spans="27:72" ht="10.5" hidden="1" customHeight="1" x14ac:dyDescent="0.25">
      <c r="AA1048423" s="59" t="s">
        <v>258</v>
      </c>
      <c r="AC1048423" s="216" t="s">
        <v>256</v>
      </c>
      <c r="AD1048423" s="216" t="s">
        <v>257</v>
      </c>
      <c r="AE1048423" s="216" t="s">
        <v>258</v>
      </c>
      <c r="AF1048423" s="216" t="s">
        <v>259</v>
      </c>
      <c r="AG1048423" s="216" t="s">
        <v>680</v>
      </c>
      <c r="AH1048423" s="216" t="s">
        <v>260</v>
      </c>
      <c r="AI1048423" s="216" t="s">
        <v>261</v>
      </c>
      <c r="AJ1048423" s="216" t="s">
        <v>262</v>
      </c>
      <c r="AK1048423" s="216" t="s">
        <v>263</v>
      </c>
      <c r="AL1048423" s="216" t="s">
        <v>264</v>
      </c>
      <c r="AM1048423" s="216" t="s">
        <v>265</v>
      </c>
      <c r="AN1048423" s="216" t="s">
        <v>266</v>
      </c>
      <c r="AO1048423" s="216" t="s">
        <v>267</v>
      </c>
      <c r="AP1048423" s="216" t="s">
        <v>268</v>
      </c>
      <c r="AQ1048423" s="216" t="s">
        <v>269</v>
      </c>
      <c r="AR1048423" s="216" t="s">
        <v>270</v>
      </c>
      <c r="AS1048423" s="216" t="s">
        <v>271</v>
      </c>
      <c r="AT1048423" s="216" t="s">
        <v>272</v>
      </c>
      <c r="AU1048423" s="216" t="s">
        <v>273</v>
      </c>
      <c r="AV1048423" s="216" t="s">
        <v>274</v>
      </c>
      <c r="AW1048423" s="216" t="s">
        <v>275</v>
      </c>
      <c r="AX1048423" s="216" t="s">
        <v>755</v>
      </c>
      <c r="AY1048423" s="216" t="s">
        <v>276</v>
      </c>
      <c r="AZ1048423" s="216" t="s">
        <v>278</v>
      </c>
      <c r="BA1048423" s="216" t="s">
        <v>279</v>
      </c>
      <c r="BB1048423" s="216" t="s">
        <v>280</v>
      </c>
      <c r="BC1048423" s="216" t="s">
        <v>756</v>
      </c>
      <c r="BD1048423" s="216" t="s">
        <v>282</v>
      </c>
      <c r="BE1048423" s="216" t="s">
        <v>283</v>
      </c>
      <c r="BF1048423" s="216" t="s">
        <v>284</v>
      </c>
      <c r="BG1048423" s="216" t="s">
        <v>285</v>
      </c>
      <c r="BH1048423" s="216" t="s">
        <v>286</v>
      </c>
      <c r="BI1048423" s="216" t="s">
        <v>287</v>
      </c>
      <c r="BJ1048423" s="221"/>
      <c r="BK1048423" s="218"/>
      <c r="BL1048423" s="218"/>
      <c r="BM1048423" s="218"/>
      <c r="BN1048423" s="218"/>
      <c r="BO1048423" s="218"/>
      <c r="BP1048423" s="218"/>
      <c r="BQ1048423" s="218"/>
      <c r="BR1048423" s="218"/>
      <c r="BS1048423" s="218"/>
      <c r="BT1048423" s="218"/>
    </row>
    <row r="1048424" spans="27:72" ht="10.5" hidden="1" customHeight="1" x14ac:dyDescent="0.25">
      <c r="AA1048424" s="59" t="s">
        <v>259</v>
      </c>
      <c r="AC1048424" s="217" t="s">
        <v>548</v>
      </c>
      <c r="AD1048424" s="217" t="s">
        <v>678</v>
      </c>
      <c r="AE1048424" s="217" t="s">
        <v>258</v>
      </c>
      <c r="AF1048424" s="217" t="s">
        <v>681</v>
      </c>
      <c r="AG1048424" s="217" t="s">
        <v>682</v>
      </c>
      <c r="AH1048424" s="217" t="s">
        <v>683</v>
      </c>
      <c r="AI1048424" s="217" t="s">
        <v>757</v>
      </c>
      <c r="AJ1048424" s="217" t="s">
        <v>758</v>
      </c>
      <c r="AK1048424" s="217" t="s">
        <v>759</v>
      </c>
      <c r="AL1048424" s="217" t="s">
        <v>760</v>
      </c>
      <c r="AM1048424" s="217" t="s">
        <v>761</v>
      </c>
      <c r="AN1048424" s="217" t="s">
        <v>762</v>
      </c>
      <c r="AO1048424" s="217" t="s">
        <v>763</v>
      </c>
      <c r="AP1048424" s="217" t="s">
        <v>764</v>
      </c>
      <c r="AQ1048424" s="217" t="s">
        <v>765</v>
      </c>
      <c r="AR1048424" s="217" t="s">
        <v>766</v>
      </c>
      <c r="AS1048424" s="217" t="s">
        <v>767</v>
      </c>
      <c r="AT1048424" s="217" t="s">
        <v>768</v>
      </c>
      <c r="AU1048424" s="217" t="s">
        <v>769</v>
      </c>
      <c r="AV1048424" s="217" t="s">
        <v>770</v>
      </c>
      <c r="AW1048424" s="217" t="s">
        <v>771</v>
      </c>
      <c r="AX1048424" s="217" t="s">
        <v>772</v>
      </c>
      <c r="AY1048424" s="217" t="s">
        <v>773</v>
      </c>
      <c r="AZ1048424" s="217" t="s">
        <v>774</v>
      </c>
      <c r="BA1048424" s="217" t="s">
        <v>572</v>
      </c>
      <c r="BB1048424" s="217" t="s">
        <v>775</v>
      </c>
      <c r="BC1048424" s="217" t="s">
        <v>756</v>
      </c>
      <c r="BD1048424" s="217" t="s">
        <v>776</v>
      </c>
      <c r="BE1048424" s="217" t="s">
        <v>777</v>
      </c>
      <c r="BF1048424" s="217" t="s">
        <v>778</v>
      </c>
      <c r="BG1048424" s="217" t="s">
        <v>779</v>
      </c>
      <c r="BH1048424" s="217" t="s">
        <v>780</v>
      </c>
      <c r="BI1048424" s="217" t="s">
        <v>781</v>
      </c>
      <c r="BJ1048424" s="54"/>
      <c r="BK1048424"/>
      <c r="BL1048424"/>
      <c r="BM1048424"/>
      <c r="BN1048424"/>
      <c r="BO1048424"/>
      <c r="BP1048424"/>
      <c r="BQ1048424"/>
      <c r="BR1048424"/>
      <c r="BS1048424"/>
      <c r="BT1048424"/>
    </row>
    <row r="1048425" spans="27:72" ht="10.5" hidden="1" customHeight="1" x14ac:dyDescent="0.25">
      <c r="AA1048425" s="59" t="s">
        <v>260</v>
      </c>
      <c r="AC1048425" s="217" t="s">
        <v>549</v>
      </c>
      <c r="AD1048425" s="217" t="s">
        <v>1613</v>
      </c>
      <c r="AE1048425" s="217" t="s">
        <v>684</v>
      </c>
      <c r="AF1048425" s="217" t="s">
        <v>685</v>
      </c>
      <c r="AG1048425" s="54"/>
      <c r="AH1048425" s="217" t="s">
        <v>686</v>
      </c>
      <c r="AI1048425" s="217" t="s">
        <v>782</v>
      </c>
      <c r="AJ1048425" s="217" t="s">
        <v>783</v>
      </c>
      <c r="AK1048425" s="217" t="s">
        <v>784</v>
      </c>
      <c r="AL1048425" s="217" t="s">
        <v>785</v>
      </c>
      <c r="AM1048425" s="217" t="s">
        <v>786</v>
      </c>
      <c r="AN1048425" s="217" t="s">
        <v>787</v>
      </c>
      <c r="AO1048425" s="217" t="s">
        <v>788</v>
      </c>
      <c r="AP1048425" s="217" t="s">
        <v>789</v>
      </c>
      <c r="AQ1048425" s="217" t="s">
        <v>790</v>
      </c>
      <c r="AR1048425" s="217" t="s">
        <v>791</v>
      </c>
      <c r="AS1048425" s="217" t="s">
        <v>703</v>
      </c>
      <c r="AT1048425" s="217" t="s">
        <v>792</v>
      </c>
      <c r="AU1048425" s="217" t="s">
        <v>784</v>
      </c>
      <c r="AV1048425" s="217" t="s">
        <v>793</v>
      </c>
      <c r="AW1048425" s="217" t="s">
        <v>794</v>
      </c>
      <c r="AX1048425" s="217" t="s">
        <v>795</v>
      </c>
      <c r="AY1048425" s="217" t="s">
        <v>790</v>
      </c>
      <c r="AZ1048425" s="217" t="s">
        <v>796</v>
      </c>
      <c r="BA1048425" s="217" t="s">
        <v>797</v>
      </c>
      <c r="BB1048425" s="217" t="s">
        <v>798</v>
      </c>
      <c r="BC1048425" s="217" t="s">
        <v>799</v>
      </c>
      <c r="BD1048425" s="217" t="s">
        <v>800</v>
      </c>
      <c r="BE1048425" s="217" t="s">
        <v>797</v>
      </c>
      <c r="BF1048425" s="217" t="s">
        <v>801</v>
      </c>
      <c r="BG1048425" s="217" t="s">
        <v>802</v>
      </c>
      <c r="BH1048425" s="217" t="s">
        <v>803</v>
      </c>
      <c r="BI1048425" s="217" t="s">
        <v>804</v>
      </c>
      <c r="BJ1048425" s="54"/>
      <c r="BK1048425"/>
      <c r="BL1048425"/>
      <c r="BM1048425"/>
      <c r="BN1048425"/>
      <c r="BO1048425"/>
      <c r="BP1048425"/>
      <c r="BQ1048425"/>
      <c r="BR1048425"/>
      <c r="BS1048425"/>
      <c r="BT1048425"/>
    </row>
    <row r="1048426" spans="27:72" ht="10.5" hidden="1" customHeight="1" x14ac:dyDescent="0.25">
      <c r="AA1048426" s="59" t="s">
        <v>261</v>
      </c>
      <c r="AC1048426" s="217" t="s">
        <v>550</v>
      </c>
      <c r="AD1048426" s="217" t="s">
        <v>559</v>
      </c>
      <c r="AE1048426" s="217" t="s">
        <v>687</v>
      </c>
      <c r="AF1048426" s="217" t="s">
        <v>688</v>
      </c>
      <c r="AG1048426" s="54"/>
      <c r="AH1048426" s="217" t="s">
        <v>689</v>
      </c>
      <c r="AI1048426" s="217" t="s">
        <v>805</v>
      </c>
      <c r="AJ1048426" s="217" t="s">
        <v>806</v>
      </c>
      <c r="AK1048426" s="217" t="s">
        <v>807</v>
      </c>
      <c r="AL1048426" s="217" t="s">
        <v>808</v>
      </c>
      <c r="AM1048426" s="217" t="s">
        <v>151</v>
      </c>
      <c r="AN1048426" s="217" t="s">
        <v>809</v>
      </c>
      <c r="AO1048426" s="217" t="s">
        <v>810</v>
      </c>
      <c r="AP1048426" s="217" t="s">
        <v>797</v>
      </c>
      <c r="AQ1048426" s="217" t="s">
        <v>811</v>
      </c>
      <c r="AR1048426" s="217" t="s">
        <v>812</v>
      </c>
      <c r="AS1048426" s="217" t="s">
        <v>813</v>
      </c>
      <c r="AT1048426" s="217" t="s">
        <v>814</v>
      </c>
      <c r="AU1048426" s="217" t="s">
        <v>815</v>
      </c>
      <c r="AV1048426" s="217" t="s">
        <v>816</v>
      </c>
      <c r="AW1048426" s="217" t="s">
        <v>817</v>
      </c>
      <c r="AX1048426" s="217" t="s">
        <v>818</v>
      </c>
      <c r="AY1048426" s="217" t="s">
        <v>819</v>
      </c>
      <c r="AZ1048426" s="217" t="s">
        <v>820</v>
      </c>
      <c r="BA1048426" s="217" t="s">
        <v>821</v>
      </c>
      <c r="BB1048426" s="217" t="s">
        <v>822</v>
      </c>
      <c r="BC1048426" s="54"/>
      <c r="BD1048426" s="217" t="s">
        <v>784</v>
      </c>
      <c r="BE1048426" s="217" t="s">
        <v>823</v>
      </c>
      <c r="BF1048426" s="217" t="s">
        <v>824</v>
      </c>
      <c r="BG1048426" s="217" t="s">
        <v>825</v>
      </c>
      <c r="BH1048426" s="217" t="s">
        <v>826</v>
      </c>
      <c r="BI1048426" s="217" t="s">
        <v>827</v>
      </c>
      <c r="BJ1048426" s="54"/>
      <c r="BK1048426"/>
      <c r="BL1048426"/>
      <c r="BM1048426"/>
      <c r="BN1048426"/>
      <c r="BO1048426"/>
      <c r="BP1048426"/>
      <c r="BQ1048426"/>
      <c r="BR1048426"/>
      <c r="BS1048426"/>
      <c r="BT1048426"/>
    </row>
    <row r="1048427" spans="27:72" ht="10.5" hidden="1" customHeight="1" x14ac:dyDescent="0.25">
      <c r="AA1048427" s="59" t="s">
        <v>262</v>
      </c>
      <c r="AC1048427" s="217" t="s">
        <v>551</v>
      </c>
      <c r="AD1048427" s="217" t="s">
        <v>560</v>
      </c>
      <c r="AE1048427" s="217" t="s">
        <v>690</v>
      </c>
      <c r="AF1048427" s="217" t="s">
        <v>691</v>
      </c>
      <c r="AG1048427" s="54"/>
      <c r="AH1048427" s="217" t="s">
        <v>692</v>
      </c>
      <c r="AI1048427" s="217" t="s">
        <v>828</v>
      </c>
      <c r="AJ1048427" s="217" t="s">
        <v>829</v>
      </c>
      <c r="AK1048427" s="217" t="s">
        <v>830</v>
      </c>
      <c r="AL1048427" s="217" t="s">
        <v>831</v>
      </c>
      <c r="AM1048427" s="217" t="s">
        <v>822</v>
      </c>
      <c r="AN1048427" s="217" t="s">
        <v>832</v>
      </c>
      <c r="AO1048427" s="217" t="s">
        <v>833</v>
      </c>
      <c r="AP1048427" s="217" t="s">
        <v>834</v>
      </c>
      <c r="AQ1048427" s="217" t="s">
        <v>835</v>
      </c>
      <c r="AR1048427" s="217" t="s">
        <v>836</v>
      </c>
      <c r="AS1048427" s="217" t="s">
        <v>837</v>
      </c>
      <c r="AT1048427" s="217" t="s">
        <v>838</v>
      </c>
      <c r="AU1048427" s="217" t="s">
        <v>839</v>
      </c>
      <c r="AV1048427" s="217" t="s">
        <v>840</v>
      </c>
      <c r="AW1048427" s="217" t="s">
        <v>841</v>
      </c>
      <c r="AX1048427" s="217" t="s">
        <v>842</v>
      </c>
      <c r="AY1048427" s="217" t="s">
        <v>843</v>
      </c>
      <c r="AZ1048427" s="217" t="s">
        <v>844</v>
      </c>
      <c r="BA1048427" s="217" t="s">
        <v>845</v>
      </c>
      <c r="BB1048427" s="217" t="s">
        <v>846</v>
      </c>
      <c r="BC1048427" s="54"/>
      <c r="BD1048427" s="217" t="s">
        <v>847</v>
      </c>
      <c r="BE1048427" s="217" t="s">
        <v>848</v>
      </c>
      <c r="BF1048427" s="217" t="s">
        <v>849</v>
      </c>
      <c r="BG1048427" s="217" t="s">
        <v>850</v>
      </c>
      <c r="BH1048427" s="217" t="s">
        <v>851</v>
      </c>
      <c r="BI1048427" s="219" t="s">
        <v>852</v>
      </c>
      <c r="BJ1048427" s="54"/>
      <c r="BK1048427"/>
      <c r="BL1048427"/>
      <c r="BM1048427"/>
      <c r="BN1048427"/>
      <c r="BO1048427"/>
      <c r="BP1048427"/>
      <c r="BQ1048427"/>
      <c r="BR1048427"/>
      <c r="BS1048427"/>
      <c r="BT1048427"/>
    </row>
    <row r="1048428" spans="27:72" ht="10.5" hidden="1" customHeight="1" x14ac:dyDescent="0.25">
      <c r="AA1048428" s="59" t="s">
        <v>263</v>
      </c>
      <c r="AC1048428" s="217" t="s">
        <v>552</v>
      </c>
      <c r="AD1048428" s="217" t="s">
        <v>561</v>
      </c>
      <c r="AE1048428" s="217" t="s">
        <v>693</v>
      </c>
      <c r="AF1048428" s="217" t="s">
        <v>694</v>
      </c>
      <c r="AG1048428" s="54"/>
      <c r="AH1048428" s="217" t="s">
        <v>695</v>
      </c>
      <c r="AI1048428" s="217" t="s">
        <v>853</v>
      </c>
      <c r="AJ1048428" s="217" t="s">
        <v>854</v>
      </c>
      <c r="AK1048428" s="217" t="s">
        <v>855</v>
      </c>
      <c r="AL1048428" s="217" t="s">
        <v>856</v>
      </c>
      <c r="AM1048428" s="217" t="s">
        <v>260</v>
      </c>
      <c r="AN1048428" s="217" t="s">
        <v>857</v>
      </c>
      <c r="AO1048428" s="217" t="s">
        <v>858</v>
      </c>
      <c r="AP1048428" s="217" t="s">
        <v>859</v>
      </c>
      <c r="AQ1048428" s="217" t="s">
        <v>860</v>
      </c>
      <c r="AR1048428" s="217" t="s">
        <v>713</v>
      </c>
      <c r="AS1048428" s="54"/>
      <c r="AT1048428" s="217" t="s">
        <v>861</v>
      </c>
      <c r="AU1048428" s="217" t="s">
        <v>862</v>
      </c>
      <c r="AV1048428" s="217" t="s">
        <v>863</v>
      </c>
      <c r="AW1048428" s="217" t="s">
        <v>864</v>
      </c>
      <c r="AX1048428" s="217" t="s">
        <v>865</v>
      </c>
      <c r="AY1048428" s="217" t="s">
        <v>866</v>
      </c>
      <c r="AZ1048428" s="217" t="s">
        <v>867</v>
      </c>
      <c r="BA1048428" s="217" t="s">
        <v>268</v>
      </c>
      <c r="BB1048428" s="217" t="s">
        <v>868</v>
      </c>
      <c r="BC1048428" s="54"/>
      <c r="BD1048428" s="217" t="s">
        <v>573</v>
      </c>
      <c r="BE1048428" s="217" t="s">
        <v>869</v>
      </c>
      <c r="BF1048428" s="217" t="s">
        <v>870</v>
      </c>
      <c r="BG1048428" s="217" t="s">
        <v>151</v>
      </c>
      <c r="BH1048428" s="217" t="s">
        <v>871</v>
      </c>
      <c r="BI1048428" s="54"/>
      <c r="BJ1048428" s="54"/>
      <c r="BK1048428"/>
      <c r="BL1048428"/>
      <c r="BM1048428"/>
      <c r="BN1048428"/>
      <c r="BO1048428"/>
      <c r="BP1048428"/>
      <c r="BQ1048428"/>
      <c r="BR1048428"/>
      <c r="BS1048428"/>
      <c r="BT1048428"/>
    </row>
    <row r="1048429" spans="27:72" ht="10.5" hidden="1" customHeight="1" x14ac:dyDescent="0.25">
      <c r="AA1048429" s="59" t="s">
        <v>264</v>
      </c>
      <c r="AC1048429" s="217" t="s">
        <v>553</v>
      </c>
      <c r="AD1048429" s="217" t="s">
        <v>562</v>
      </c>
      <c r="AE1048429" s="217" t="s">
        <v>696</v>
      </c>
      <c r="AF1048429" s="217" t="s">
        <v>697</v>
      </c>
      <c r="AG1048429" s="54"/>
      <c r="AH1048429" s="217" t="s">
        <v>698</v>
      </c>
      <c r="AI1048429" s="217" t="s">
        <v>872</v>
      </c>
      <c r="AJ1048429" s="217" t="s">
        <v>873</v>
      </c>
      <c r="AK1048429" s="217" t="s">
        <v>874</v>
      </c>
      <c r="AL1048429" s="217" t="s">
        <v>875</v>
      </c>
      <c r="AM1048429" s="217" t="s">
        <v>876</v>
      </c>
      <c r="AN1048429" s="217" t="s">
        <v>877</v>
      </c>
      <c r="AO1048429" s="217" t="s">
        <v>878</v>
      </c>
      <c r="AP1048429" s="217" t="s">
        <v>879</v>
      </c>
      <c r="AQ1048429" s="217" t="s">
        <v>880</v>
      </c>
      <c r="AR1048429" s="217" t="s">
        <v>881</v>
      </c>
      <c r="AS1048429" s="54"/>
      <c r="AT1048429" s="217" t="s">
        <v>882</v>
      </c>
      <c r="AU1048429" s="217" t="s">
        <v>883</v>
      </c>
      <c r="AV1048429" s="217" t="s">
        <v>884</v>
      </c>
      <c r="AW1048429" s="217" t="s">
        <v>885</v>
      </c>
      <c r="AX1048429" s="217" t="s">
        <v>886</v>
      </c>
      <c r="AY1048429" s="217" t="s">
        <v>887</v>
      </c>
      <c r="AZ1048429" s="217" t="s">
        <v>888</v>
      </c>
      <c r="BA1048429" s="217" t="s">
        <v>889</v>
      </c>
      <c r="BB1048429" s="217" t="s">
        <v>890</v>
      </c>
      <c r="BC1048429" s="54"/>
      <c r="BD1048429" s="217" t="s">
        <v>891</v>
      </c>
      <c r="BE1048429" s="217" t="s">
        <v>892</v>
      </c>
      <c r="BF1048429" s="217" t="s">
        <v>893</v>
      </c>
      <c r="BG1048429" s="217" t="s">
        <v>260</v>
      </c>
      <c r="BH1048429" s="217" t="s">
        <v>894</v>
      </c>
      <c r="BI1048429" s="54"/>
      <c r="BJ1048429" s="54"/>
      <c r="BK1048429"/>
      <c r="BL1048429"/>
      <c r="BM1048429"/>
      <c r="BN1048429"/>
      <c r="BO1048429"/>
      <c r="BP1048429"/>
      <c r="BQ1048429"/>
      <c r="BR1048429"/>
      <c r="BS1048429"/>
      <c r="BT1048429"/>
    </row>
    <row r="1048430" spans="27:72" ht="10.5" hidden="1" customHeight="1" x14ac:dyDescent="0.25">
      <c r="AA1048430" s="59" t="s">
        <v>265</v>
      </c>
      <c r="AC1048430" s="217" t="s">
        <v>554</v>
      </c>
      <c r="AD1048430" s="217" t="s">
        <v>563</v>
      </c>
      <c r="AE1048430" s="217" t="s">
        <v>699</v>
      </c>
      <c r="AF1048430" s="217" t="s">
        <v>700</v>
      </c>
      <c r="AG1048430" s="54"/>
      <c r="AH1048430" s="217" t="s">
        <v>701</v>
      </c>
      <c r="AI1048430" s="217" t="s">
        <v>895</v>
      </c>
      <c r="AJ1048430" s="217" t="s">
        <v>896</v>
      </c>
      <c r="AK1048430" s="217" t="s">
        <v>897</v>
      </c>
      <c r="AL1048430" s="217" t="s">
        <v>898</v>
      </c>
      <c r="AM1048430" s="217" t="s">
        <v>899</v>
      </c>
      <c r="AN1048430" s="217" t="s">
        <v>900</v>
      </c>
      <c r="AO1048430" s="217" t="s">
        <v>901</v>
      </c>
      <c r="AP1048430" s="217" t="s">
        <v>902</v>
      </c>
      <c r="AQ1048430" s="217" t="s">
        <v>903</v>
      </c>
      <c r="AR1048430" s="217" t="s">
        <v>904</v>
      </c>
      <c r="AS1048430" s="54"/>
      <c r="AT1048430" s="217" t="s">
        <v>905</v>
      </c>
      <c r="AU1048430" s="217" t="s">
        <v>906</v>
      </c>
      <c r="AV1048430" s="217" t="s">
        <v>907</v>
      </c>
      <c r="AW1048430" s="217" t="s">
        <v>908</v>
      </c>
      <c r="AX1048430" s="217" t="s">
        <v>909</v>
      </c>
      <c r="AY1048430" s="217" t="s">
        <v>853</v>
      </c>
      <c r="AZ1048430" s="217" t="s">
        <v>910</v>
      </c>
      <c r="BA1048430" s="217" t="s">
        <v>911</v>
      </c>
      <c r="BB1048430" s="217" t="s">
        <v>912</v>
      </c>
      <c r="BC1048430" s="54"/>
      <c r="BD1048430" s="217" t="s">
        <v>913</v>
      </c>
      <c r="BE1048430" s="217" t="s">
        <v>914</v>
      </c>
      <c r="BF1048430" s="217" t="s">
        <v>915</v>
      </c>
      <c r="BG1048430" s="217" t="s">
        <v>916</v>
      </c>
      <c r="BH1048430" s="54"/>
      <c r="BI1048430" s="54"/>
      <c r="BJ1048430" s="54"/>
      <c r="BK1048430"/>
      <c r="BL1048430"/>
      <c r="BM1048430"/>
      <c r="BN1048430"/>
      <c r="BO1048430"/>
      <c r="BP1048430"/>
      <c r="BQ1048430"/>
      <c r="BR1048430"/>
      <c r="BS1048430"/>
      <c r="BT1048430"/>
    </row>
    <row r="1048431" spans="27:72" ht="10.5" hidden="1" customHeight="1" x14ac:dyDescent="0.25">
      <c r="AA1048431" s="59" t="s">
        <v>266</v>
      </c>
      <c r="AC1048431" s="217" t="s">
        <v>555</v>
      </c>
      <c r="AD1048431" s="217" t="s">
        <v>564</v>
      </c>
      <c r="AE1048431" s="54"/>
      <c r="AF1048431" s="217" t="s">
        <v>702</v>
      </c>
      <c r="AG1048431" s="54"/>
      <c r="AH1048431" s="217" t="s">
        <v>703</v>
      </c>
      <c r="AI1048431" s="217" t="s">
        <v>917</v>
      </c>
      <c r="AJ1048431" s="217" t="s">
        <v>918</v>
      </c>
      <c r="AK1048431" s="217" t="s">
        <v>919</v>
      </c>
      <c r="AL1048431" s="217" t="s">
        <v>920</v>
      </c>
      <c r="AM1048431" s="217" t="s">
        <v>921</v>
      </c>
      <c r="AN1048431" s="217" t="s">
        <v>922</v>
      </c>
      <c r="AO1048431" s="217" t="s">
        <v>923</v>
      </c>
      <c r="AP1048431" s="217" t="s">
        <v>924</v>
      </c>
      <c r="AQ1048431" s="217" t="s">
        <v>925</v>
      </c>
      <c r="AR1048431" s="217" t="s">
        <v>926</v>
      </c>
      <c r="AS1048431" s="54"/>
      <c r="AT1048431" s="217" t="s">
        <v>927</v>
      </c>
      <c r="AU1048431" s="217" t="s">
        <v>928</v>
      </c>
      <c r="AV1048431" s="217" t="s">
        <v>595</v>
      </c>
      <c r="AW1048431" s="217" t="s">
        <v>929</v>
      </c>
      <c r="AX1048431" s="217" t="s">
        <v>930</v>
      </c>
      <c r="AY1048431" s="217" t="s">
        <v>931</v>
      </c>
      <c r="AZ1048431" s="217" t="s">
        <v>932</v>
      </c>
      <c r="BA1048431" s="217" t="s">
        <v>933</v>
      </c>
      <c r="BB1048431" s="217" t="s">
        <v>934</v>
      </c>
      <c r="BC1048431" s="54"/>
      <c r="BD1048431" s="217" t="s">
        <v>577</v>
      </c>
      <c r="BE1048431" s="217" t="s">
        <v>935</v>
      </c>
      <c r="BF1048431" s="217" t="s">
        <v>936</v>
      </c>
      <c r="BG1048431" s="217" t="s">
        <v>937</v>
      </c>
      <c r="BH1048431" s="54"/>
      <c r="BI1048431" s="54"/>
      <c r="BJ1048431" s="54"/>
      <c r="BK1048431"/>
      <c r="BL1048431"/>
      <c r="BM1048431"/>
      <c r="BN1048431"/>
      <c r="BO1048431"/>
      <c r="BP1048431"/>
      <c r="BQ1048431"/>
      <c r="BR1048431"/>
      <c r="BS1048431"/>
      <c r="BT1048431"/>
    </row>
    <row r="1048432" spans="27:72" ht="10.5" hidden="1" customHeight="1" x14ac:dyDescent="0.25">
      <c r="AA1048432" s="59" t="s">
        <v>267</v>
      </c>
      <c r="AC1048432" s="217" t="s">
        <v>556</v>
      </c>
      <c r="AD1048432" s="217" t="s">
        <v>565</v>
      </c>
      <c r="AE1048432" s="54"/>
      <c r="AF1048432" s="217" t="s">
        <v>704</v>
      </c>
      <c r="AG1048432" s="54"/>
      <c r="AH1048432" s="217" t="s">
        <v>705</v>
      </c>
      <c r="AI1048432" s="217" t="s">
        <v>261</v>
      </c>
      <c r="AJ1048432" s="217" t="s">
        <v>938</v>
      </c>
      <c r="AK1048432" s="217" t="s">
        <v>939</v>
      </c>
      <c r="AL1048432" s="217" t="s">
        <v>940</v>
      </c>
      <c r="AM1048432" s="217" t="s">
        <v>941</v>
      </c>
      <c r="AN1048432" s="217" t="s">
        <v>942</v>
      </c>
      <c r="AO1048432" s="217" t="s">
        <v>943</v>
      </c>
      <c r="AP1048432" s="217" t="s">
        <v>944</v>
      </c>
      <c r="AQ1048432" s="217" t="s">
        <v>945</v>
      </c>
      <c r="AR1048432" s="217" t="s">
        <v>946</v>
      </c>
      <c r="AS1048432" s="54"/>
      <c r="AT1048432" s="217" t="s">
        <v>947</v>
      </c>
      <c r="AU1048432" s="217" t="s">
        <v>948</v>
      </c>
      <c r="AV1048432" s="217" t="s">
        <v>949</v>
      </c>
      <c r="AW1048432" s="217" t="s">
        <v>950</v>
      </c>
      <c r="AX1048432" s="217" t="s">
        <v>951</v>
      </c>
      <c r="AY1048432" s="217" t="s">
        <v>796</v>
      </c>
      <c r="AZ1048432" s="217" t="s">
        <v>643</v>
      </c>
      <c r="BA1048432" s="217" t="s">
        <v>952</v>
      </c>
      <c r="BB1048432" s="217" t="s">
        <v>953</v>
      </c>
      <c r="BC1048432" s="54"/>
      <c r="BD1048432" s="217" t="s">
        <v>260</v>
      </c>
      <c r="BE1048432" s="217" t="s">
        <v>954</v>
      </c>
      <c r="BF1048432" s="217" t="s">
        <v>955</v>
      </c>
      <c r="BG1048432" s="217" t="s">
        <v>956</v>
      </c>
      <c r="BH1048432" s="54"/>
      <c r="BI1048432" s="54"/>
      <c r="BJ1048432" s="54"/>
      <c r="BK1048432"/>
      <c r="BL1048432"/>
      <c r="BM1048432"/>
      <c r="BN1048432"/>
      <c r="BO1048432"/>
      <c r="BP1048432"/>
      <c r="BQ1048432"/>
      <c r="BR1048432"/>
      <c r="BS1048432"/>
      <c r="BT1048432"/>
    </row>
    <row r="1048433" spans="27:72" ht="10.5" hidden="1" customHeight="1" x14ac:dyDescent="0.25">
      <c r="AA1048433" s="59" t="s">
        <v>268</v>
      </c>
      <c r="AC1048433" s="217" t="s">
        <v>557</v>
      </c>
      <c r="AD1048433" s="217" t="s">
        <v>566</v>
      </c>
      <c r="AE1048433" s="54"/>
      <c r="AF1048433" s="217" t="s">
        <v>706</v>
      </c>
      <c r="AG1048433" s="54"/>
      <c r="AH1048433" s="217" t="s">
        <v>707</v>
      </c>
      <c r="AI1048433" s="217" t="s">
        <v>579</v>
      </c>
      <c r="AJ1048433" s="217" t="s">
        <v>957</v>
      </c>
      <c r="AK1048433" s="217" t="s">
        <v>958</v>
      </c>
      <c r="AL1048433" s="217" t="s">
        <v>959</v>
      </c>
      <c r="AM1048433" s="217" t="s">
        <v>960</v>
      </c>
      <c r="AN1048433" s="217" t="s">
        <v>961</v>
      </c>
      <c r="AO1048433" s="217" t="s">
        <v>962</v>
      </c>
      <c r="AP1048433" s="217" t="s">
        <v>963</v>
      </c>
      <c r="AQ1048433" s="217" t="s">
        <v>964</v>
      </c>
      <c r="AR1048433" s="54"/>
      <c r="AS1048433" s="54"/>
      <c r="AT1048433" s="217" t="s">
        <v>965</v>
      </c>
      <c r="AU1048433" s="217" t="s">
        <v>966</v>
      </c>
      <c r="AV1048433" s="217" t="s">
        <v>967</v>
      </c>
      <c r="AW1048433" s="217" t="s">
        <v>968</v>
      </c>
      <c r="AX1048433" s="217" t="s">
        <v>969</v>
      </c>
      <c r="AY1048433" s="217" t="s">
        <v>970</v>
      </c>
      <c r="AZ1048433" s="217" t="s">
        <v>971</v>
      </c>
      <c r="BA1048433" s="217" t="s">
        <v>972</v>
      </c>
      <c r="BB1048433" s="217" t="s">
        <v>973</v>
      </c>
      <c r="BC1048433" s="54"/>
      <c r="BD1048433" s="217" t="s">
        <v>945</v>
      </c>
      <c r="BE1048433" s="217" t="s">
        <v>974</v>
      </c>
      <c r="BF1048433" s="217" t="s">
        <v>975</v>
      </c>
      <c r="BG1048433" s="217" t="s">
        <v>976</v>
      </c>
      <c r="BH1048433" s="54"/>
      <c r="BI1048433" s="54"/>
      <c r="BJ1048433" s="54"/>
      <c r="BK1048433"/>
      <c r="BL1048433"/>
      <c r="BM1048433"/>
      <c r="BN1048433"/>
      <c r="BO1048433"/>
      <c r="BP1048433"/>
      <c r="BQ1048433"/>
      <c r="BR1048433"/>
      <c r="BS1048433"/>
      <c r="BT1048433"/>
    </row>
    <row r="1048434" spans="27:72" ht="10.5" hidden="1" customHeight="1" x14ac:dyDescent="0.25">
      <c r="AA1048434" s="59" t="s">
        <v>269</v>
      </c>
      <c r="AC1048434" s="217" t="s">
        <v>558</v>
      </c>
      <c r="AD1048434" s="217" t="s">
        <v>567</v>
      </c>
      <c r="AE1048434" s="54"/>
      <c r="AF1048434" s="217" t="s">
        <v>708</v>
      </c>
      <c r="AG1048434" s="54"/>
      <c r="AH1048434" s="217" t="s">
        <v>268</v>
      </c>
      <c r="AI1048434" s="217" t="s">
        <v>797</v>
      </c>
      <c r="AJ1048434" s="217" t="s">
        <v>977</v>
      </c>
      <c r="AK1048434" s="217" t="s">
        <v>118</v>
      </c>
      <c r="AL1048434" s="217" t="s">
        <v>978</v>
      </c>
      <c r="AM1048434" s="217" t="s">
        <v>979</v>
      </c>
      <c r="AN1048434" s="217" t="s">
        <v>980</v>
      </c>
      <c r="AO1048434" s="217" t="s">
        <v>981</v>
      </c>
      <c r="AP1048434" s="217" t="s">
        <v>982</v>
      </c>
      <c r="AQ1048434" s="217" t="s">
        <v>983</v>
      </c>
      <c r="AR1048434" s="54"/>
      <c r="AS1048434" s="54"/>
      <c r="AT1048434" s="217" t="s">
        <v>984</v>
      </c>
      <c r="AU1048434" s="217" t="s">
        <v>985</v>
      </c>
      <c r="AV1048434" s="217" t="s">
        <v>986</v>
      </c>
      <c r="AW1048434" s="217" t="s">
        <v>987</v>
      </c>
      <c r="AX1048434" s="217" t="s">
        <v>988</v>
      </c>
      <c r="AY1048434" s="217" t="s">
        <v>989</v>
      </c>
      <c r="AZ1048434" s="217" t="s">
        <v>990</v>
      </c>
      <c r="BA1048434" s="217" t="s">
        <v>991</v>
      </c>
      <c r="BB1048434" s="217" t="s">
        <v>992</v>
      </c>
      <c r="BC1048434" s="54"/>
      <c r="BD1048434" s="217" t="s">
        <v>993</v>
      </c>
      <c r="BE1048434" s="217" t="s">
        <v>619</v>
      </c>
      <c r="BF1048434" s="217" t="s">
        <v>994</v>
      </c>
      <c r="BG1048434" s="217" t="s">
        <v>995</v>
      </c>
      <c r="BH1048434" s="54"/>
      <c r="BI1048434" s="54"/>
      <c r="BJ1048434" s="54"/>
      <c r="BK1048434"/>
      <c r="BL1048434"/>
      <c r="BM1048434"/>
      <c r="BN1048434"/>
      <c r="BO1048434"/>
      <c r="BP1048434"/>
      <c r="BQ1048434"/>
      <c r="BR1048434"/>
      <c r="BS1048434"/>
      <c r="BT1048434"/>
    </row>
    <row r="1048435" spans="27:72" ht="10.5" hidden="1" customHeight="1" x14ac:dyDescent="0.25">
      <c r="AA1048435" s="59" t="s">
        <v>270</v>
      </c>
      <c r="AC1048435" s="54"/>
      <c r="AD1048435" s="217" t="s">
        <v>568</v>
      </c>
      <c r="AE1048435" s="54"/>
      <c r="AF1048435" s="217" t="s">
        <v>709</v>
      </c>
      <c r="AG1048435" s="54"/>
      <c r="AH1048435" s="217" t="s">
        <v>710</v>
      </c>
      <c r="AI1048435" s="217" t="s">
        <v>996</v>
      </c>
      <c r="AJ1048435" s="217" t="s">
        <v>997</v>
      </c>
      <c r="AK1048435" s="217" t="s">
        <v>998</v>
      </c>
      <c r="AL1048435" s="217" t="s">
        <v>999</v>
      </c>
      <c r="AM1048435" s="217" t="s">
        <v>759</v>
      </c>
      <c r="AN1048435" s="217" t="s">
        <v>1000</v>
      </c>
      <c r="AO1048435" s="217" t="s">
        <v>1001</v>
      </c>
      <c r="AP1048435" s="217" t="s">
        <v>1002</v>
      </c>
      <c r="AQ1048435" s="217" t="s">
        <v>1003</v>
      </c>
      <c r="AR1048435" s="54"/>
      <c r="AS1048435" s="54"/>
      <c r="AT1048435" s="217" t="s">
        <v>1004</v>
      </c>
      <c r="AU1048435" s="217" t="s">
        <v>1005</v>
      </c>
      <c r="AV1048435" s="217" t="s">
        <v>1006</v>
      </c>
      <c r="AW1048435" s="217" t="s">
        <v>144</v>
      </c>
      <c r="AX1048435" s="217" t="s">
        <v>1007</v>
      </c>
      <c r="AY1048435" s="217" t="s">
        <v>268</v>
      </c>
      <c r="AZ1048435" s="217" t="s">
        <v>1008</v>
      </c>
      <c r="BA1048435" s="217" t="s">
        <v>1009</v>
      </c>
      <c r="BB1048435" s="217" t="s">
        <v>1010</v>
      </c>
      <c r="BC1048435" s="54"/>
      <c r="BD1048435" s="217" t="s">
        <v>1011</v>
      </c>
      <c r="BE1048435" s="217" t="s">
        <v>1012</v>
      </c>
      <c r="BF1048435" s="217" t="s">
        <v>1013</v>
      </c>
      <c r="BG1048435" s="217" t="s">
        <v>691</v>
      </c>
      <c r="BH1048435" s="54"/>
      <c r="BI1048435" s="54"/>
      <c r="BJ1048435" s="54"/>
      <c r="BK1048435"/>
      <c r="BL1048435"/>
      <c r="BM1048435"/>
      <c r="BN1048435"/>
      <c r="BO1048435"/>
      <c r="BP1048435"/>
      <c r="BQ1048435"/>
      <c r="BR1048435"/>
      <c r="BS1048435"/>
      <c r="BT1048435"/>
    </row>
    <row r="1048436" spans="27:72" ht="10.5" hidden="1" customHeight="1" x14ac:dyDescent="0.25">
      <c r="AA1048436" s="59" t="s">
        <v>271</v>
      </c>
      <c r="AC1048436" s="54"/>
      <c r="AD1048436" s="217" t="s">
        <v>569</v>
      </c>
      <c r="AE1048436" s="54"/>
      <c r="AF1048436" s="217" t="s">
        <v>711</v>
      </c>
      <c r="AG1048436" s="54"/>
      <c r="AH1048436" s="217" t="s">
        <v>712</v>
      </c>
      <c r="AI1048436" s="217" t="s">
        <v>262</v>
      </c>
      <c r="AJ1048436" s="217" t="s">
        <v>1014</v>
      </c>
      <c r="AK1048436" s="217" t="s">
        <v>1015</v>
      </c>
      <c r="AL1048436" s="217" t="s">
        <v>638</v>
      </c>
      <c r="AM1048436" s="217" t="s">
        <v>1016</v>
      </c>
      <c r="AN1048436" s="217" t="s">
        <v>1017</v>
      </c>
      <c r="AO1048436" s="217" t="s">
        <v>1018</v>
      </c>
      <c r="AP1048436" s="217" t="s">
        <v>1019</v>
      </c>
      <c r="AQ1048436" s="217" t="s">
        <v>1020</v>
      </c>
      <c r="AR1048436" s="54"/>
      <c r="AS1048436" s="54"/>
      <c r="AT1048436" s="217" t="s">
        <v>145</v>
      </c>
      <c r="AU1048436" s="217" t="s">
        <v>1021</v>
      </c>
      <c r="AV1048436" s="217" t="s">
        <v>1022</v>
      </c>
      <c r="AW1048436" s="217" t="s">
        <v>1022</v>
      </c>
      <c r="AX1048436" s="217" t="s">
        <v>1023</v>
      </c>
      <c r="AY1048436" s="217" t="s">
        <v>1024</v>
      </c>
      <c r="AZ1048436" s="217" t="s">
        <v>1025</v>
      </c>
      <c r="BA1048436" s="54"/>
      <c r="BB1048436" s="217" t="s">
        <v>1026</v>
      </c>
      <c r="BC1048436" s="54"/>
      <c r="BD1048436" s="217" t="s">
        <v>1027</v>
      </c>
      <c r="BE1048436" s="217" t="s">
        <v>1028</v>
      </c>
      <c r="BF1048436" s="217" t="s">
        <v>1029</v>
      </c>
      <c r="BG1048436" s="217" t="s">
        <v>1030</v>
      </c>
      <c r="BH1048436" s="54"/>
      <c r="BI1048436" s="54"/>
      <c r="BJ1048436" s="54"/>
      <c r="BK1048436"/>
      <c r="BL1048436"/>
      <c r="BM1048436"/>
      <c r="BN1048436"/>
      <c r="BO1048436"/>
      <c r="BP1048436"/>
      <c r="BQ1048436"/>
      <c r="BR1048436"/>
      <c r="BS1048436"/>
      <c r="BT1048436"/>
    </row>
    <row r="1048437" spans="27:72" ht="10.5" hidden="1" customHeight="1" x14ac:dyDescent="0.25">
      <c r="AA1048437" s="59" t="s">
        <v>272</v>
      </c>
      <c r="AC1048437" s="54"/>
      <c r="AD1048437" s="217" t="s">
        <v>570</v>
      </c>
      <c r="AE1048437" s="54"/>
      <c r="AF1048437" s="217" t="s">
        <v>713</v>
      </c>
      <c r="AG1048437" s="54"/>
      <c r="AH1048437" s="217" t="s">
        <v>714</v>
      </c>
      <c r="AI1048437" s="217" t="s">
        <v>1031</v>
      </c>
      <c r="AJ1048437" s="217" t="s">
        <v>1032</v>
      </c>
      <c r="AK1048437" s="217" t="s">
        <v>1033</v>
      </c>
      <c r="AL1048437" s="217" t="s">
        <v>1034</v>
      </c>
      <c r="AM1048437" s="217" t="s">
        <v>1035</v>
      </c>
      <c r="AN1048437" s="217" t="s">
        <v>1036</v>
      </c>
      <c r="AO1048437" s="217" t="s">
        <v>1037</v>
      </c>
      <c r="AP1048437" s="217" t="s">
        <v>1038</v>
      </c>
      <c r="AQ1048437" s="217" t="s">
        <v>1039</v>
      </c>
      <c r="AR1048437" s="54"/>
      <c r="AS1048437" s="54"/>
      <c r="AT1048437" s="217" t="s">
        <v>1040</v>
      </c>
      <c r="AU1048437" s="217" t="s">
        <v>1041</v>
      </c>
      <c r="AV1048437" s="217" t="s">
        <v>1042</v>
      </c>
      <c r="AW1048437" s="217" t="s">
        <v>1043</v>
      </c>
      <c r="AX1048437" s="217" t="s">
        <v>1044</v>
      </c>
      <c r="AY1048437" s="217" t="s">
        <v>1045</v>
      </c>
      <c r="AZ1048437" s="54"/>
      <c r="BA1048437" s="54"/>
      <c r="BB1048437" s="217" t="s">
        <v>1046</v>
      </c>
      <c r="BC1048437" s="54"/>
      <c r="BD1048437" s="217" t="s">
        <v>1047</v>
      </c>
      <c r="BE1048437" s="217" t="s">
        <v>1048</v>
      </c>
      <c r="BF1048437" s="217" t="s">
        <v>1049</v>
      </c>
      <c r="BG1048437" s="217" t="s">
        <v>1050</v>
      </c>
      <c r="BH1048437" s="54"/>
      <c r="BI1048437" s="54"/>
      <c r="BJ1048437" s="54"/>
      <c r="BK1048437"/>
      <c r="BL1048437"/>
      <c r="BM1048437"/>
      <c r="BN1048437"/>
      <c r="BO1048437"/>
      <c r="BP1048437"/>
      <c r="BQ1048437"/>
      <c r="BR1048437"/>
      <c r="BS1048437"/>
      <c r="BT1048437"/>
    </row>
    <row r="1048438" spans="27:72" ht="10.5" hidden="1" customHeight="1" x14ac:dyDescent="0.25">
      <c r="AA1048438" s="59" t="s">
        <v>273</v>
      </c>
      <c r="AC1048438" s="54"/>
      <c r="AD1048438" s="217" t="s">
        <v>571</v>
      </c>
      <c r="AE1048438" s="54"/>
      <c r="AF1048438" s="217" t="s">
        <v>715</v>
      </c>
      <c r="AG1048438" s="54"/>
      <c r="AH1048438" s="217" t="s">
        <v>716</v>
      </c>
      <c r="AI1048438" s="217" t="s">
        <v>1051</v>
      </c>
      <c r="AJ1048438" s="217" t="s">
        <v>1052</v>
      </c>
      <c r="AK1048438" s="217" t="s">
        <v>1053</v>
      </c>
      <c r="AL1048438" s="217" t="s">
        <v>1054</v>
      </c>
      <c r="AM1048438" s="217" t="s">
        <v>1055</v>
      </c>
      <c r="AN1048438" s="217" t="s">
        <v>1056</v>
      </c>
      <c r="AO1048438" s="217" t="s">
        <v>1057</v>
      </c>
      <c r="AP1048438" s="217" t="s">
        <v>1058</v>
      </c>
      <c r="AQ1048438" s="217" t="s">
        <v>1059</v>
      </c>
      <c r="AR1048438" s="54"/>
      <c r="AS1048438" s="54"/>
      <c r="AT1048438" s="217" t="s">
        <v>1060</v>
      </c>
      <c r="AU1048438" s="217" t="s">
        <v>753</v>
      </c>
      <c r="AV1048438" s="217" t="s">
        <v>1061</v>
      </c>
      <c r="AW1048438" s="217" t="s">
        <v>1062</v>
      </c>
      <c r="AX1048438" s="217" t="s">
        <v>1063</v>
      </c>
      <c r="AY1048438" s="217" t="s">
        <v>1064</v>
      </c>
      <c r="AZ1048438" s="54"/>
      <c r="BA1048438" s="54"/>
      <c r="BB1048438" s="54"/>
      <c r="BC1048438" s="54"/>
      <c r="BD1048438" s="217" t="s">
        <v>1065</v>
      </c>
      <c r="BE1048438" s="217" t="s">
        <v>1066</v>
      </c>
      <c r="BF1048438" s="217" t="s">
        <v>1067</v>
      </c>
      <c r="BG1048438" s="217" t="s">
        <v>1068</v>
      </c>
      <c r="BH1048438" s="54"/>
      <c r="BI1048438" s="54"/>
      <c r="BJ1048438" s="54"/>
      <c r="BK1048438"/>
      <c r="BL1048438"/>
      <c r="BM1048438"/>
      <c r="BN1048438"/>
      <c r="BO1048438"/>
      <c r="BP1048438"/>
      <c r="BQ1048438"/>
      <c r="BR1048438"/>
      <c r="BS1048438"/>
      <c r="BT1048438"/>
    </row>
    <row r="1048439" spans="27:72" ht="10.5" hidden="1" customHeight="1" x14ac:dyDescent="0.25">
      <c r="AA1048439" s="59" t="s">
        <v>274</v>
      </c>
      <c r="AC1048439" s="54"/>
      <c r="AD1048439" s="217" t="s">
        <v>151</v>
      </c>
      <c r="AE1048439" s="54"/>
      <c r="AF1048439" s="217" t="s">
        <v>717</v>
      </c>
      <c r="AG1048439" s="54"/>
      <c r="AH1048439" s="217" t="s">
        <v>718</v>
      </c>
      <c r="AI1048439" s="217" t="s">
        <v>1069</v>
      </c>
      <c r="AJ1048439" s="217" t="s">
        <v>1070</v>
      </c>
      <c r="AK1048439" s="217" t="s">
        <v>669</v>
      </c>
      <c r="AL1048439" s="217" t="s">
        <v>1071</v>
      </c>
      <c r="AM1048439" s="217" t="s">
        <v>1072</v>
      </c>
      <c r="AN1048439" s="217" t="s">
        <v>985</v>
      </c>
      <c r="AO1048439" s="217" t="s">
        <v>1073</v>
      </c>
      <c r="AP1048439" s="217" t="s">
        <v>1074</v>
      </c>
      <c r="AQ1048439" s="217" t="s">
        <v>1075</v>
      </c>
      <c r="AR1048439" s="54"/>
      <c r="AS1048439" s="54"/>
      <c r="AT1048439" s="217" t="s">
        <v>1076</v>
      </c>
      <c r="AU1048439" s="54"/>
      <c r="AV1048439" s="217" t="s">
        <v>1077</v>
      </c>
      <c r="AW1048439" s="217" t="s">
        <v>1078</v>
      </c>
      <c r="AX1048439" s="217" t="s">
        <v>1079</v>
      </c>
      <c r="AY1048439" s="217" t="s">
        <v>1080</v>
      </c>
      <c r="AZ1048439" s="54"/>
      <c r="BA1048439" s="54"/>
      <c r="BB1048439" s="54"/>
      <c r="BC1048439" s="54"/>
      <c r="BD1048439" s="217" t="s">
        <v>1081</v>
      </c>
      <c r="BE1048439" s="217" t="s">
        <v>1082</v>
      </c>
      <c r="BF1048439" s="217" t="s">
        <v>1083</v>
      </c>
      <c r="BG1048439" s="217" t="s">
        <v>1084</v>
      </c>
      <c r="BH1048439" s="54"/>
      <c r="BI1048439" s="54"/>
      <c r="BJ1048439" s="54"/>
      <c r="BK1048439"/>
      <c r="BL1048439"/>
      <c r="BM1048439"/>
      <c r="BN1048439"/>
      <c r="BO1048439"/>
      <c r="BP1048439"/>
      <c r="BQ1048439"/>
      <c r="BR1048439"/>
      <c r="BS1048439"/>
      <c r="BT1048439"/>
    </row>
    <row r="1048440" spans="27:72" ht="10.5" hidden="1" customHeight="1" x14ac:dyDescent="0.25">
      <c r="AA1048440" s="59" t="s">
        <v>275</v>
      </c>
      <c r="AC1048440" s="54"/>
      <c r="AD1048440" s="217" t="s">
        <v>572</v>
      </c>
      <c r="AE1048440" s="54"/>
      <c r="AF1048440" s="217" t="s">
        <v>638</v>
      </c>
      <c r="AG1048440" s="54"/>
      <c r="AH1048440" s="217" t="s">
        <v>719</v>
      </c>
      <c r="AI1048440" s="217" t="s">
        <v>1085</v>
      </c>
      <c r="AJ1048440" s="217" t="s">
        <v>1086</v>
      </c>
      <c r="AK1048440" s="54"/>
      <c r="AL1048440" s="217" t="s">
        <v>1087</v>
      </c>
      <c r="AM1048440" s="217" t="s">
        <v>1088</v>
      </c>
      <c r="AN1048440" s="217" t="s">
        <v>1089</v>
      </c>
      <c r="AO1048440" s="217" t="s">
        <v>1090</v>
      </c>
      <c r="AP1048440" s="217" t="s">
        <v>1091</v>
      </c>
      <c r="AQ1048440" s="217" t="s">
        <v>1092</v>
      </c>
      <c r="AR1048440" s="54"/>
      <c r="AS1048440" s="54"/>
      <c r="AT1048440" s="217" t="s">
        <v>1093</v>
      </c>
      <c r="AU1048440" s="54"/>
      <c r="AV1048440" s="217" t="s">
        <v>1094</v>
      </c>
      <c r="AW1048440" s="217" t="s">
        <v>1095</v>
      </c>
      <c r="AX1048440" s="217" t="s">
        <v>1096</v>
      </c>
      <c r="AY1048440" s="217" t="s">
        <v>1097</v>
      </c>
      <c r="AZ1048440" s="54"/>
      <c r="BA1048440" s="54"/>
      <c r="BB1048440" s="54"/>
      <c r="BC1048440" s="54"/>
      <c r="BD1048440" s="217" t="s">
        <v>1098</v>
      </c>
      <c r="BE1048440" s="217" t="s">
        <v>1099</v>
      </c>
      <c r="BF1048440" s="217" t="s">
        <v>1100</v>
      </c>
      <c r="BG1048440" s="217" t="s">
        <v>1101</v>
      </c>
      <c r="BH1048440" s="54"/>
      <c r="BI1048440" s="54"/>
      <c r="BJ1048440" s="54"/>
      <c r="BK1048440"/>
      <c r="BL1048440"/>
      <c r="BM1048440"/>
      <c r="BN1048440"/>
      <c r="BO1048440"/>
      <c r="BP1048440"/>
      <c r="BQ1048440"/>
      <c r="BR1048440"/>
      <c r="BS1048440"/>
      <c r="BT1048440"/>
    </row>
    <row r="1048441" spans="27:72" ht="10.5" hidden="1" customHeight="1" x14ac:dyDescent="0.25">
      <c r="AA1048441" s="59" t="s">
        <v>276</v>
      </c>
      <c r="AC1048441" s="54"/>
      <c r="AD1048441" s="217" t="s">
        <v>573</v>
      </c>
      <c r="AE1048441" s="54"/>
      <c r="AF1048441" s="217" t="s">
        <v>720</v>
      </c>
      <c r="AG1048441" s="54"/>
      <c r="AH1048441" s="217" t="s">
        <v>721</v>
      </c>
      <c r="AI1048441" s="217" t="s">
        <v>1102</v>
      </c>
      <c r="AJ1048441" s="217" t="s">
        <v>1103</v>
      </c>
      <c r="AK1048441" s="54"/>
      <c r="AL1048441" s="217" t="s">
        <v>1104</v>
      </c>
      <c r="AM1048441" s="217" t="s">
        <v>1105</v>
      </c>
      <c r="AN1048441" s="217" t="s">
        <v>1106</v>
      </c>
      <c r="AO1048441" s="217" t="s">
        <v>1107</v>
      </c>
      <c r="AP1048441" s="217" t="s">
        <v>1108</v>
      </c>
      <c r="AQ1048441" s="217" t="s">
        <v>1109</v>
      </c>
      <c r="AR1048441" s="54"/>
      <c r="AS1048441" s="54"/>
      <c r="AT1048441" s="217" t="s">
        <v>1110</v>
      </c>
      <c r="AU1048441" s="54"/>
      <c r="AV1048441" s="217" t="s">
        <v>1111</v>
      </c>
      <c r="AW1048441" s="217" t="s">
        <v>1112</v>
      </c>
      <c r="AX1048441" s="217" t="s">
        <v>1113</v>
      </c>
      <c r="AY1048441" s="217" t="s">
        <v>1114</v>
      </c>
      <c r="AZ1048441" s="54"/>
      <c r="BA1048441" s="54"/>
      <c r="BB1048441" s="54"/>
      <c r="BC1048441" s="54"/>
      <c r="BD1048441" s="217" t="s">
        <v>879</v>
      </c>
      <c r="BE1048441" s="217" t="s">
        <v>1115</v>
      </c>
      <c r="BF1048441" s="217" t="s">
        <v>1116</v>
      </c>
      <c r="BG1048441" s="217" t="s">
        <v>1117</v>
      </c>
      <c r="BH1048441" s="54"/>
      <c r="BI1048441" s="54"/>
      <c r="BJ1048441" s="54"/>
      <c r="BK1048441"/>
      <c r="BL1048441"/>
      <c r="BM1048441"/>
      <c r="BN1048441"/>
      <c r="BO1048441"/>
      <c r="BP1048441"/>
      <c r="BQ1048441"/>
      <c r="BR1048441"/>
      <c r="BS1048441"/>
      <c r="BT1048441"/>
    </row>
    <row r="1048442" spans="27:72" ht="10.5" hidden="1" customHeight="1" x14ac:dyDescent="0.25">
      <c r="AA1048442" s="59" t="s">
        <v>277</v>
      </c>
      <c r="AC1048442" s="54"/>
      <c r="AD1048442" s="217" t="s">
        <v>574</v>
      </c>
      <c r="AE1048442" s="54"/>
      <c r="AF1048442" s="217" t="s">
        <v>722</v>
      </c>
      <c r="AG1048442" s="54"/>
      <c r="AH1048442" s="217" t="s">
        <v>723</v>
      </c>
      <c r="AI1048442" s="217" t="s">
        <v>1118</v>
      </c>
      <c r="AJ1048442" s="217" t="s">
        <v>1119</v>
      </c>
      <c r="AK1048442" s="54"/>
      <c r="AL1048442" s="217" t="s">
        <v>753</v>
      </c>
      <c r="AM1048442" s="217" t="s">
        <v>1120</v>
      </c>
      <c r="AN1048442" s="217" t="s">
        <v>1121</v>
      </c>
      <c r="AO1048442" s="217" t="s">
        <v>1122</v>
      </c>
      <c r="AP1048442" s="217" t="s">
        <v>1123</v>
      </c>
      <c r="AQ1048442" s="217" t="s">
        <v>1124</v>
      </c>
      <c r="AR1048442" s="54"/>
      <c r="AS1048442" s="54"/>
      <c r="AT1048442" s="217" t="s">
        <v>1125</v>
      </c>
      <c r="AU1048442" s="54"/>
      <c r="AV1048442" s="217" t="s">
        <v>1126</v>
      </c>
      <c r="AW1048442" s="217" t="s">
        <v>1127</v>
      </c>
      <c r="AX1048442" s="217" t="s">
        <v>1128</v>
      </c>
      <c r="AY1048442" s="217" t="s">
        <v>1129</v>
      </c>
      <c r="AZ1048442" s="54"/>
      <c r="BA1048442" s="54"/>
      <c r="BB1048442" s="54"/>
      <c r="BC1048442" s="54"/>
      <c r="BD1048442" s="217" t="s">
        <v>1130</v>
      </c>
      <c r="BE1048442" s="217" t="s">
        <v>1131</v>
      </c>
      <c r="BF1048442" s="217" t="s">
        <v>1132</v>
      </c>
      <c r="BG1048442" s="217" t="s">
        <v>1133</v>
      </c>
      <c r="BH1048442" s="54"/>
      <c r="BI1048442" s="54"/>
      <c r="BJ1048442" s="54"/>
      <c r="BK1048442"/>
      <c r="BL1048442"/>
      <c r="BM1048442"/>
      <c r="BN1048442"/>
      <c r="BO1048442"/>
      <c r="BP1048442"/>
      <c r="BQ1048442"/>
      <c r="BR1048442"/>
      <c r="BS1048442"/>
      <c r="BT1048442"/>
    </row>
    <row r="1048443" spans="27:72" ht="10.5" hidden="1" customHeight="1" x14ac:dyDescent="0.25">
      <c r="AA1048443" s="59" t="s">
        <v>278</v>
      </c>
      <c r="AC1048443" s="54"/>
      <c r="AD1048443" s="217" t="s">
        <v>575</v>
      </c>
      <c r="AE1048443" s="54"/>
      <c r="AF1048443" s="217" t="s">
        <v>724</v>
      </c>
      <c r="AG1048443" s="54"/>
      <c r="AH1048443" s="217" t="s">
        <v>725</v>
      </c>
      <c r="AI1048443" s="217" t="s">
        <v>1134</v>
      </c>
      <c r="AJ1048443" s="217" t="s">
        <v>280</v>
      </c>
      <c r="AK1048443" s="54"/>
      <c r="AL1048443" s="54"/>
      <c r="AM1048443" s="217" t="s">
        <v>1135</v>
      </c>
      <c r="AN1048443" s="217" t="s">
        <v>1136</v>
      </c>
      <c r="AO1048443" s="217" t="s">
        <v>1137</v>
      </c>
      <c r="AP1048443" s="217" t="s">
        <v>1138</v>
      </c>
      <c r="AQ1048443" s="217" t="s">
        <v>1139</v>
      </c>
      <c r="AR1048443" s="54"/>
      <c r="AS1048443" s="54"/>
      <c r="AT1048443" s="217" t="s">
        <v>1140</v>
      </c>
      <c r="AU1048443" s="54"/>
      <c r="AV1048443" s="217" t="s">
        <v>1141</v>
      </c>
      <c r="AW1048443" s="217" t="s">
        <v>1142</v>
      </c>
      <c r="AX1048443" s="217" t="s">
        <v>1143</v>
      </c>
      <c r="AY1048443" s="217" t="s">
        <v>1144</v>
      </c>
      <c r="AZ1048443" s="54"/>
      <c r="BA1048443" s="54"/>
      <c r="BB1048443" s="54"/>
      <c r="BC1048443" s="54"/>
      <c r="BD1048443" s="217" t="s">
        <v>1145</v>
      </c>
      <c r="BE1048443" s="217" t="s">
        <v>1146</v>
      </c>
      <c r="BF1048443" s="217" t="s">
        <v>1147</v>
      </c>
      <c r="BG1048443" s="217" t="s">
        <v>1148</v>
      </c>
      <c r="BH1048443" s="54"/>
      <c r="BI1048443" s="54"/>
      <c r="BJ1048443" s="54"/>
      <c r="BK1048443"/>
      <c r="BL1048443"/>
      <c r="BM1048443"/>
      <c r="BN1048443"/>
      <c r="BO1048443"/>
      <c r="BP1048443"/>
      <c r="BQ1048443"/>
      <c r="BR1048443"/>
      <c r="BS1048443"/>
      <c r="BT1048443"/>
    </row>
    <row r="1048444" spans="27:72" ht="10.5" hidden="1" customHeight="1" x14ac:dyDescent="0.25">
      <c r="AA1048444" s="59" t="s">
        <v>279</v>
      </c>
      <c r="AC1048444" s="54"/>
      <c r="AD1048444" s="217" t="s">
        <v>576</v>
      </c>
      <c r="AE1048444" s="54"/>
      <c r="AF1048444" s="217" t="s">
        <v>726</v>
      </c>
      <c r="AG1048444" s="54"/>
      <c r="AH1048444" s="217" t="s">
        <v>727</v>
      </c>
      <c r="AI1048444" s="217" t="s">
        <v>1149</v>
      </c>
      <c r="AJ1048444" s="217" t="s">
        <v>1150</v>
      </c>
      <c r="AK1048444" s="54"/>
      <c r="AL1048444" s="54"/>
      <c r="AM1048444" s="217" t="s">
        <v>1151</v>
      </c>
      <c r="AN1048444" s="217" t="s">
        <v>1152</v>
      </c>
      <c r="AO1048444" s="217" t="s">
        <v>1153</v>
      </c>
      <c r="AP1048444" s="217" t="s">
        <v>1154</v>
      </c>
      <c r="AQ1048444" s="217" t="s">
        <v>1155</v>
      </c>
      <c r="AR1048444" s="54"/>
      <c r="AS1048444" s="54"/>
      <c r="AT1048444" s="217" t="s">
        <v>1156</v>
      </c>
      <c r="AU1048444" s="54"/>
      <c r="AV1048444" s="217" t="s">
        <v>1157</v>
      </c>
      <c r="AW1048444" s="217" t="s">
        <v>1158</v>
      </c>
      <c r="AX1048444" s="217" t="s">
        <v>1159</v>
      </c>
      <c r="AY1048444" s="217" t="s">
        <v>979</v>
      </c>
      <c r="AZ1048444" s="54"/>
      <c r="BA1048444" s="54"/>
      <c r="BB1048444" s="54"/>
      <c r="BC1048444" s="54"/>
      <c r="BD1048444" s="217" t="s">
        <v>594</v>
      </c>
      <c r="BE1048444" s="217" t="s">
        <v>1160</v>
      </c>
      <c r="BF1048444" s="217" t="s">
        <v>1161</v>
      </c>
      <c r="BG1048444" s="217" t="s">
        <v>1162</v>
      </c>
      <c r="BH1048444" s="54"/>
      <c r="BI1048444" s="54"/>
      <c r="BJ1048444" s="54"/>
      <c r="BK1048444"/>
      <c r="BL1048444"/>
      <c r="BM1048444"/>
      <c r="BN1048444"/>
      <c r="BO1048444"/>
      <c r="BP1048444"/>
      <c r="BQ1048444"/>
      <c r="BR1048444"/>
      <c r="BS1048444"/>
      <c r="BT1048444"/>
    </row>
    <row r="1048445" spans="27:72" ht="10.5" hidden="1" customHeight="1" x14ac:dyDescent="0.25">
      <c r="AA1048445" s="59" t="s">
        <v>280</v>
      </c>
      <c r="AC1048445" s="54"/>
      <c r="AD1048445" s="217" t="s">
        <v>577</v>
      </c>
      <c r="AE1048445" s="54"/>
      <c r="AF1048445" s="217" t="s">
        <v>728</v>
      </c>
      <c r="AG1048445" s="54"/>
      <c r="AH1048445" s="217" t="s">
        <v>729</v>
      </c>
      <c r="AI1048445" s="217" t="s">
        <v>1163</v>
      </c>
      <c r="AJ1048445" s="217" t="s">
        <v>1164</v>
      </c>
      <c r="AK1048445" s="54"/>
      <c r="AL1048445" s="54"/>
      <c r="AM1048445" s="217" t="s">
        <v>732</v>
      </c>
      <c r="AN1048445" s="217" t="s">
        <v>1165</v>
      </c>
      <c r="AO1048445" s="217" t="s">
        <v>1166</v>
      </c>
      <c r="AP1048445" s="217" t="s">
        <v>1167</v>
      </c>
      <c r="AQ1048445" s="217" t="s">
        <v>1168</v>
      </c>
      <c r="AR1048445" s="54"/>
      <c r="AS1048445" s="54"/>
      <c r="AT1048445" s="217" t="s">
        <v>1169</v>
      </c>
      <c r="AU1048445" s="54"/>
      <c r="AV1048445" s="217" t="s">
        <v>1150</v>
      </c>
      <c r="AW1048445" s="217" t="s">
        <v>1170</v>
      </c>
      <c r="AX1048445" s="217" t="s">
        <v>1171</v>
      </c>
      <c r="AY1048445" s="217" t="s">
        <v>1172</v>
      </c>
      <c r="AZ1048445" s="54"/>
      <c r="BA1048445" s="54"/>
      <c r="BB1048445" s="54"/>
      <c r="BC1048445" s="54"/>
      <c r="BD1048445" s="217" t="s">
        <v>1173</v>
      </c>
      <c r="BE1048445" s="217" t="s">
        <v>648</v>
      </c>
      <c r="BF1048445" s="217" t="s">
        <v>1174</v>
      </c>
      <c r="BG1048445" s="217" t="s">
        <v>1175</v>
      </c>
      <c r="BH1048445" s="54"/>
      <c r="BI1048445" s="54"/>
      <c r="BJ1048445" s="54"/>
      <c r="BK1048445"/>
      <c r="BL1048445"/>
      <c r="BM1048445"/>
      <c r="BN1048445"/>
      <c r="BO1048445"/>
      <c r="BP1048445"/>
      <c r="BQ1048445"/>
      <c r="BR1048445"/>
      <c r="BS1048445"/>
      <c r="BT1048445"/>
    </row>
    <row r="1048446" spans="27:72" ht="10.5" hidden="1" customHeight="1" x14ac:dyDescent="0.25">
      <c r="AA1048446" s="59" t="s">
        <v>281</v>
      </c>
      <c r="AC1048446" s="54"/>
      <c r="AD1048446" s="217" t="s">
        <v>578</v>
      </c>
      <c r="AE1048446" s="54"/>
      <c r="AF1048446" s="217" t="s">
        <v>730</v>
      </c>
      <c r="AG1048446" s="54"/>
      <c r="AH1048446" s="220" t="s">
        <v>731</v>
      </c>
      <c r="AI1048446" s="217" t="s">
        <v>1176</v>
      </c>
      <c r="AJ1048446" s="217" t="s">
        <v>1177</v>
      </c>
      <c r="AK1048446" s="54"/>
      <c r="AL1048446" s="54"/>
      <c r="AM1048446" s="217" t="s">
        <v>1178</v>
      </c>
      <c r="AN1048446" s="217" t="s">
        <v>1179</v>
      </c>
      <c r="AO1048446" s="217" t="s">
        <v>1180</v>
      </c>
      <c r="AP1048446" s="217" t="s">
        <v>1181</v>
      </c>
      <c r="AQ1048446" s="217" t="s">
        <v>1182</v>
      </c>
      <c r="AR1048446" s="54"/>
      <c r="AS1048446" s="54"/>
      <c r="AT1048446" s="217" t="s">
        <v>1086</v>
      </c>
      <c r="AU1048446" s="54"/>
      <c r="AV1048446" s="217" t="s">
        <v>1183</v>
      </c>
      <c r="AW1048446" s="217" t="s">
        <v>118</v>
      </c>
      <c r="AX1048446" s="217" t="s">
        <v>1184</v>
      </c>
      <c r="AY1048446" s="217" t="s">
        <v>1185</v>
      </c>
      <c r="AZ1048446" s="54"/>
      <c r="BA1048446" s="54"/>
      <c r="BB1048446" s="54"/>
      <c r="BC1048446" s="54"/>
      <c r="BD1048446" s="217" t="s">
        <v>1186</v>
      </c>
      <c r="BE1048446" s="217" t="s">
        <v>1187</v>
      </c>
      <c r="BF1048446" s="217" t="s">
        <v>1188</v>
      </c>
      <c r="BG1048446" s="217" t="s">
        <v>1189</v>
      </c>
      <c r="BH1048446" s="54"/>
      <c r="BI1048446" s="54"/>
      <c r="BJ1048446" s="54"/>
      <c r="BK1048446"/>
      <c r="BL1048446"/>
      <c r="BM1048446"/>
      <c r="BN1048446"/>
      <c r="BO1048446"/>
      <c r="BP1048446"/>
      <c r="BQ1048446"/>
      <c r="BR1048446"/>
      <c r="BS1048446"/>
      <c r="BT1048446"/>
    </row>
    <row r="1048447" spans="27:72" ht="10.5" hidden="1" customHeight="1" x14ac:dyDescent="0.25">
      <c r="AA1048447" s="59" t="s">
        <v>282</v>
      </c>
      <c r="AC1048447" s="54"/>
      <c r="AD1048447" s="217" t="s">
        <v>579</v>
      </c>
      <c r="AE1048447" s="54"/>
      <c r="AF1048447" s="54"/>
      <c r="AG1048447" s="54"/>
      <c r="AH1048447" s="217" t="s">
        <v>732</v>
      </c>
      <c r="AI1048447" s="217" t="s">
        <v>1190</v>
      </c>
      <c r="AJ1048447" s="217" t="s">
        <v>1191</v>
      </c>
      <c r="AK1048447" s="54"/>
      <c r="AL1048447" s="54"/>
      <c r="AM1048447" s="217" t="s">
        <v>1192</v>
      </c>
      <c r="AN1048447" s="217" t="s">
        <v>1193</v>
      </c>
      <c r="AO1048447" s="217" t="s">
        <v>1194</v>
      </c>
      <c r="AP1048447" s="217" t="s">
        <v>1195</v>
      </c>
      <c r="AQ1048447" s="217" t="s">
        <v>716</v>
      </c>
      <c r="AR1048447" s="54"/>
      <c r="AS1048447" s="54"/>
      <c r="AT1048447" s="217" t="s">
        <v>1196</v>
      </c>
      <c r="AU1048447" s="54"/>
      <c r="AV1048447" s="217" t="s">
        <v>1197</v>
      </c>
      <c r="AW1048447" s="217" t="s">
        <v>1198</v>
      </c>
      <c r="AX1048447" s="217" t="s">
        <v>1199</v>
      </c>
      <c r="AY1048447" s="217" t="s">
        <v>1200</v>
      </c>
      <c r="AZ1048447" s="54"/>
      <c r="BA1048447" s="54"/>
      <c r="BB1048447" s="54"/>
      <c r="BC1048447" s="54"/>
      <c r="BD1048447" s="217" t="s">
        <v>1201</v>
      </c>
      <c r="BE1048447" s="217" t="s">
        <v>283</v>
      </c>
      <c r="BF1048447" s="217" t="s">
        <v>1202</v>
      </c>
      <c r="BG1048447" s="217" t="s">
        <v>619</v>
      </c>
      <c r="BH1048447" s="54"/>
      <c r="BI1048447" s="54"/>
      <c r="BJ1048447" s="54"/>
      <c r="BK1048447"/>
      <c r="BL1048447"/>
      <c r="BM1048447"/>
      <c r="BN1048447"/>
      <c r="BO1048447"/>
      <c r="BP1048447"/>
      <c r="BQ1048447"/>
      <c r="BR1048447"/>
      <c r="BS1048447"/>
      <c r="BT1048447"/>
    </row>
    <row r="1048448" spans="27:72" ht="10.5" hidden="1" customHeight="1" x14ac:dyDescent="0.25">
      <c r="AA1048448" s="59" t="s">
        <v>283</v>
      </c>
      <c r="AC1048448" s="54"/>
      <c r="AD1048448" s="217" t="s">
        <v>580</v>
      </c>
      <c r="AE1048448" s="54"/>
      <c r="AF1048448" s="54"/>
      <c r="AG1048448" s="54"/>
      <c r="AH1048448" s="217" t="s">
        <v>733</v>
      </c>
      <c r="AI1048448" s="217" t="s">
        <v>1203</v>
      </c>
      <c r="AJ1048448" s="217" t="s">
        <v>1204</v>
      </c>
      <c r="AK1048448" s="54"/>
      <c r="AL1048448" s="54"/>
      <c r="AM1048448" s="217" t="s">
        <v>1205</v>
      </c>
      <c r="AN1048448" s="217" t="s">
        <v>1206</v>
      </c>
      <c r="AO1048448" s="217" t="s">
        <v>1119</v>
      </c>
      <c r="AP1048448" s="217" t="s">
        <v>642</v>
      </c>
      <c r="AQ1048448" s="217" t="s">
        <v>1207</v>
      </c>
      <c r="AR1048448" s="54"/>
      <c r="AS1048448" s="54"/>
      <c r="AT1048448" s="217" t="s">
        <v>1208</v>
      </c>
      <c r="AU1048448" s="54"/>
      <c r="AV1048448" s="217" t="s">
        <v>1209</v>
      </c>
      <c r="AW1048448" s="217" t="s">
        <v>1210</v>
      </c>
      <c r="AX1048448" s="217" t="s">
        <v>1211</v>
      </c>
      <c r="AY1048448" s="217" t="s">
        <v>1212</v>
      </c>
      <c r="AZ1048448" s="54"/>
      <c r="BA1048448" s="54"/>
      <c r="BB1048448" s="54"/>
      <c r="BC1048448" s="54"/>
      <c r="BD1048448" s="217" t="s">
        <v>1213</v>
      </c>
      <c r="BE1048448" s="217" t="s">
        <v>1214</v>
      </c>
      <c r="BF1048448" s="217" t="s">
        <v>1215</v>
      </c>
      <c r="BG1048448" s="217" t="s">
        <v>552</v>
      </c>
      <c r="BH1048448" s="54"/>
      <c r="BI1048448" s="54"/>
      <c r="BJ1048448" s="54"/>
      <c r="BK1048448"/>
      <c r="BL1048448"/>
      <c r="BM1048448"/>
      <c r="BN1048448"/>
      <c r="BO1048448"/>
      <c r="BP1048448"/>
      <c r="BQ1048448"/>
      <c r="BR1048448"/>
      <c r="BS1048448"/>
      <c r="BT1048448"/>
    </row>
    <row r="1048449" spans="21:72" ht="10.5" hidden="1" customHeight="1" x14ac:dyDescent="0.25">
      <c r="U1048449" s="58" t="s">
        <v>93</v>
      </c>
      <c r="AA1048449" s="59" t="s">
        <v>284</v>
      </c>
      <c r="AC1048449" s="54"/>
      <c r="AD1048449" s="217" t="s">
        <v>581</v>
      </c>
      <c r="AE1048449" s="54"/>
      <c r="AF1048449" s="54"/>
      <c r="AG1048449" s="54"/>
      <c r="AH1048449" s="217" t="s">
        <v>734</v>
      </c>
      <c r="AI1048449" s="217" t="s">
        <v>1216</v>
      </c>
      <c r="AJ1048449" s="217" t="s">
        <v>1217</v>
      </c>
      <c r="AK1048449" s="54"/>
      <c r="AL1048449" s="54"/>
      <c r="AM1048449" s="217" t="s">
        <v>1218</v>
      </c>
      <c r="AN1048449" s="54"/>
      <c r="AO1048449" s="217" t="s">
        <v>1219</v>
      </c>
      <c r="AP1048449" s="217" t="s">
        <v>1220</v>
      </c>
      <c r="AQ1048449" s="217" t="s">
        <v>1221</v>
      </c>
      <c r="AR1048449" s="54"/>
      <c r="AS1048449" s="54"/>
      <c r="AT1048449" s="217" t="s">
        <v>1222</v>
      </c>
      <c r="AU1048449" s="54"/>
      <c r="AV1048449" s="217" t="s">
        <v>1223</v>
      </c>
      <c r="AW1048449" s="217" t="s">
        <v>1224</v>
      </c>
      <c r="AX1048449" s="217" t="s">
        <v>1225</v>
      </c>
      <c r="AY1048449" s="217" t="s">
        <v>1226</v>
      </c>
      <c r="AZ1048449" s="54"/>
      <c r="BA1048449" s="54"/>
      <c r="BB1048449" s="54"/>
      <c r="BC1048449" s="54"/>
      <c r="BD1048449" s="217" t="s">
        <v>1227</v>
      </c>
      <c r="BE1048449" s="217" t="s">
        <v>1228</v>
      </c>
      <c r="BF1048449" s="217" t="s">
        <v>1229</v>
      </c>
      <c r="BG1048449" s="217" t="s">
        <v>1230</v>
      </c>
      <c r="BH1048449" s="54"/>
      <c r="BI1048449" s="54"/>
      <c r="BJ1048449" s="54"/>
      <c r="BK1048449"/>
      <c r="BL1048449"/>
      <c r="BM1048449"/>
      <c r="BN1048449"/>
      <c r="BO1048449"/>
      <c r="BP1048449"/>
      <c r="BQ1048449"/>
      <c r="BR1048449"/>
      <c r="BS1048449"/>
      <c r="BT1048449"/>
    </row>
    <row r="1048450" spans="21:72" ht="10.5" hidden="1" customHeight="1" x14ac:dyDescent="0.25">
      <c r="U1048450" s="55" t="s">
        <v>117</v>
      </c>
      <c r="AA1048450" s="59" t="s">
        <v>285</v>
      </c>
      <c r="AC1048450" s="54"/>
      <c r="AD1048450" s="217" t="s">
        <v>582</v>
      </c>
      <c r="AE1048450" s="54"/>
      <c r="AF1048450" s="54"/>
      <c r="AG1048450" s="54"/>
      <c r="AH1048450" s="217" t="s">
        <v>735</v>
      </c>
      <c r="AI1048450" s="217" t="s">
        <v>1231</v>
      </c>
      <c r="AJ1048450" s="217" t="s">
        <v>1232</v>
      </c>
      <c r="AK1048450" s="54"/>
      <c r="AL1048450" s="54"/>
      <c r="AM1048450" s="217" t="s">
        <v>1233</v>
      </c>
      <c r="AN1048450" s="54"/>
      <c r="AO1048450" s="217" t="s">
        <v>1234</v>
      </c>
      <c r="AP1048450" s="217" t="s">
        <v>1235</v>
      </c>
      <c r="AQ1048450" s="217" t="s">
        <v>1236</v>
      </c>
      <c r="AR1048450" s="54"/>
      <c r="AS1048450" s="54"/>
      <c r="AT1048450" s="217" t="s">
        <v>1237</v>
      </c>
      <c r="AU1048450" s="54"/>
      <c r="AV1048450" s="217" t="s">
        <v>1238</v>
      </c>
      <c r="AW1048450" s="217" t="s">
        <v>1239</v>
      </c>
      <c r="AX1048450" s="217" t="s">
        <v>1240</v>
      </c>
      <c r="AY1048450" s="217" t="s">
        <v>1241</v>
      </c>
      <c r="AZ1048450" s="54"/>
      <c r="BA1048450" s="54"/>
      <c r="BB1048450" s="54"/>
      <c r="BC1048450" s="54"/>
      <c r="BD1048450" s="217" t="s">
        <v>1242</v>
      </c>
      <c r="BE1048450" s="54"/>
      <c r="BF1048450" s="217" t="s">
        <v>1243</v>
      </c>
      <c r="BG1048450" s="217" t="s">
        <v>1244</v>
      </c>
      <c r="BH1048450" s="54"/>
      <c r="BI1048450" s="54"/>
      <c r="BJ1048450" s="54"/>
      <c r="BK1048450"/>
      <c r="BL1048450"/>
      <c r="BM1048450"/>
      <c r="BN1048450"/>
      <c r="BO1048450"/>
      <c r="BP1048450"/>
      <c r="BQ1048450"/>
      <c r="BR1048450"/>
      <c r="BS1048450"/>
      <c r="BT1048450"/>
    </row>
    <row r="1048451" spans="21:72" ht="10.5" hidden="1" customHeight="1" x14ac:dyDescent="0.25">
      <c r="U1048451" s="55" t="s">
        <v>119</v>
      </c>
      <c r="AA1048451" s="59" t="s">
        <v>286</v>
      </c>
      <c r="AC1048451" s="54"/>
      <c r="AD1048451" s="217" t="s">
        <v>262</v>
      </c>
      <c r="AE1048451" s="54"/>
      <c r="AF1048451" s="54"/>
      <c r="AG1048451" s="54"/>
      <c r="AH1048451" s="217" t="s">
        <v>736</v>
      </c>
      <c r="AI1048451" s="217" t="s">
        <v>1245</v>
      </c>
      <c r="AJ1048451" s="54"/>
      <c r="AK1048451" s="54"/>
      <c r="AL1048451" s="54"/>
      <c r="AM1048451" s="217" t="s">
        <v>1246</v>
      </c>
      <c r="AN1048451" s="54"/>
      <c r="AO1048451" s="217" t="s">
        <v>1247</v>
      </c>
      <c r="AP1048451" s="217" t="s">
        <v>1248</v>
      </c>
      <c r="AQ1048451" s="217" t="s">
        <v>1249</v>
      </c>
      <c r="AR1048451" s="54"/>
      <c r="AS1048451" s="54"/>
      <c r="AT1048451" s="217" t="s">
        <v>1250</v>
      </c>
      <c r="AU1048451" s="54"/>
      <c r="AV1048451" s="217" t="s">
        <v>1251</v>
      </c>
      <c r="AW1048451" s="217" t="s">
        <v>1193</v>
      </c>
      <c r="AX1048451" s="217" t="s">
        <v>557</v>
      </c>
      <c r="AY1048451" s="217" t="s">
        <v>1252</v>
      </c>
      <c r="AZ1048451" s="54"/>
      <c r="BA1048451" s="54"/>
      <c r="BB1048451" s="54"/>
      <c r="BC1048451" s="54"/>
      <c r="BD1048451" s="217" t="s">
        <v>716</v>
      </c>
      <c r="BE1048451" s="54"/>
      <c r="BF1048451" s="217" t="s">
        <v>1253</v>
      </c>
      <c r="BG1048451" s="217" t="s">
        <v>1254</v>
      </c>
      <c r="BH1048451" s="54"/>
      <c r="BI1048451" s="54"/>
      <c r="BJ1048451" s="54"/>
      <c r="BK1048451"/>
      <c r="BL1048451"/>
      <c r="BM1048451"/>
      <c r="BN1048451"/>
      <c r="BO1048451"/>
      <c r="BP1048451"/>
      <c r="BQ1048451"/>
      <c r="BR1048451"/>
      <c r="BS1048451"/>
      <c r="BT1048451"/>
    </row>
    <row r="1048452" spans="21:72" ht="10.5" hidden="1" customHeight="1" x14ac:dyDescent="0.25">
      <c r="U1048452" s="56" t="s">
        <v>204</v>
      </c>
      <c r="AA1048452" s="59" t="s">
        <v>287</v>
      </c>
      <c r="AC1048452" s="54"/>
      <c r="AD1048452" s="217" t="s">
        <v>583</v>
      </c>
      <c r="AE1048452" s="54"/>
      <c r="AF1048452" s="54"/>
      <c r="AG1048452" s="54"/>
      <c r="AH1048452" s="217" t="s">
        <v>737</v>
      </c>
      <c r="AI1048452" s="217" t="s">
        <v>1255</v>
      </c>
      <c r="AJ1048452" s="54"/>
      <c r="AK1048452" s="54"/>
      <c r="AL1048452" s="54"/>
      <c r="AM1048452" s="217" t="s">
        <v>1256</v>
      </c>
      <c r="AN1048452" s="54"/>
      <c r="AO1048452" s="217" t="s">
        <v>1257</v>
      </c>
      <c r="AP1048452" s="54"/>
      <c r="AQ1048452" s="217" t="s">
        <v>1258</v>
      </c>
      <c r="AR1048452" s="54"/>
      <c r="AS1048452" s="54"/>
      <c r="AT1048452" s="217" t="s">
        <v>1259</v>
      </c>
      <c r="AU1048452" s="54"/>
      <c r="AV1048452" s="217" t="s">
        <v>1260</v>
      </c>
      <c r="AW1048452" s="217" t="s">
        <v>1261</v>
      </c>
      <c r="AX1048452" s="217" t="s">
        <v>1262</v>
      </c>
      <c r="AY1048452" s="217" t="s">
        <v>1263</v>
      </c>
      <c r="AZ1048452" s="54"/>
      <c r="BA1048452" s="54"/>
      <c r="BB1048452" s="54"/>
      <c r="BC1048452" s="54"/>
      <c r="BD1048452" s="217" t="s">
        <v>1264</v>
      </c>
      <c r="BE1048452" s="54"/>
      <c r="BF1048452" s="217" t="s">
        <v>1265</v>
      </c>
      <c r="BG1048452" s="217" t="s">
        <v>1198</v>
      </c>
      <c r="BH1048452" s="54"/>
      <c r="BI1048452" s="54"/>
      <c r="BJ1048452" s="54"/>
      <c r="BK1048452"/>
      <c r="BL1048452"/>
      <c r="BM1048452"/>
      <c r="BN1048452"/>
      <c r="BO1048452"/>
      <c r="BP1048452"/>
      <c r="BQ1048452"/>
      <c r="BR1048452"/>
      <c r="BS1048452"/>
      <c r="BT1048452"/>
    </row>
    <row r="1048453" spans="21:72" ht="10.5" hidden="1" customHeight="1" x14ac:dyDescent="0.25">
      <c r="U1048453" s="56" t="s">
        <v>205</v>
      </c>
      <c r="AC1048453" s="54"/>
      <c r="AD1048453" s="217" t="s">
        <v>584</v>
      </c>
      <c r="AE1048453" s="54"/>
      <c r="AF1048453" s="54"/>
      <c r="AG1048453" s="54"/>
      <c r="AH1048453" s="217" t="s">
        <v>738</v>
      </c>
      <c r="AI1048453" s="217" t="s">
        <v>1266</v>
      </c>
      <c r="AJ1048453" s="54"/>
      <c r="AK1048453" s="54"/>
      <c r="AL1048453" s="54"/>
      <c r="AM1048453" s="217" t="s">
        <v>1267</v>
      </c>
      <c r="AN1048453" s="54"/>
      <c r="AO1048453" s="217" t="s">
        <v>1268</v>
      </c>
      <c r="AP1048453" s="54"/>
      <c r="AQ1048453" s="217" t="s">
        <v>1269</v>
      </c>
      <c r="AR1048453" s="54"/>
      <c r="AS1048453" s="54"/>
      <c r="AT1048453" s="217" t="s">
        <v>1270</v>
      </c>
      <c r="AU1048453" s="54"/>
      <c r="AV1048453" s="217"/>
      <c r="AW1048453" s="54"/>
      <c r="AX1048453" s="217" t="s">
        <v>1271</v>
      </c>
      <c r="AY1048453" s="217" t="s">
        <v>1272</v>
      </c>
      <c r="AZ1048453" s="54"/>
      <c r="BA1048453" s="54"/>
      <c r="BB1048453" s="54"/>
      <c r="BC1048453" s="54"/>
      <c r="BD1048453" s="217" t="s">
        <v>1273</v>
      </c>
      <c r="BE1048453" s="54"/>
      <c r="BF1048453" s="217" t="s">
        <v>1274</v>
      </c>
      <c r="BG1048453" s="217" t="s">
        <v>1275</v>
      </c>
      <c r="BH1048453" s="54"/>
      <c r="BI1048453" s="54"/>
      <c r="BJ1048453" s="54"/>
      <c r="BK1048453"/>
      <c r="BL1048453"/>
      <c r="BM1048453"/>
      <c r="BN1048453"/>
      <c r="BO1048453"/>
      <c r="BP1048453"/>
      <c r="BQ1048453"/>
      <c r="BR1048453"/>
      <c r="BS1048453"/>
      <c r="BT1048453"/>
    </row>
    <row r="1048454" spans="21:72" ht="10.5" hidden="1" customHeight="1" x14ac:dyDescent="0.25">
      <c r="U1048454" s="56" t="s">
        <v>206</v>
      </c>
      <c r="AC1048454" s="54"/>
      <c r="AD1048454" s="217" t="s">
        <v>585</v>
      </c>
      <c r="AE1048454" s="54"/>
      <c r="AF1048454" s="54"/>
      <c r="AG1048454" s="54"/>
      <c r="AH1048454" s="217" t="s">
        <v>739</v>
      </c>
      <c r="AI1048454" s="217" t="s">
        <v>1276</v>
      </c>
      <c r="AJ1048454" s="54"/>
      <c r="AK1048454" s="54"/>
      <c r="AL1048454" s="54"/>
      <c r="AM1048454" s="217" t="s">
        <v>1277</v>
      </c>
      <c r="AN1048454" s="54"/>
      <c r="AO1048454" s="54"/>
      <c r="AP1048454" s="54"/>
      <c r="AQ1048454" s="217" t="s">
        <v>1278</v>
      </c>
      <c r="AR1048454" s="54"/>
      <c r="AS1048454" s="54"/>
      <c r="AT1048454" s="217" t="s">
        <v>1279</v>
      </c>
      <c r="AU1048454" s="54"/>
      <c r="AV1048454" s="54"/>
      <c r="AW1048454" s="54"/>
      <c r="AX1048454" s="217" t="s">
        <v>1280</v>
      </c>
      <c r="AY1048454" s="217" t="s">
        <v>1281</v>
      </c>
      <c r="AZ1048454" s="54"/>
      <c r="BA1048454" s="54"/>
      <c r="BB1048454" s="54"/>
      <c r="BC1048454" s="54"/>
      <c r="BD1048454" s="217" t="s">
        <v>1282</v>
      </c>
      <c r="BE1048454" s="54"/>
      <c r="BF1048454" s="217" t="s">
        <v>1283</v>
      </c>
      <c r="BG1048454" s="217" t="s">
        <v>1284</v>
      </c>
      <c r="BH1048454" s="54"/>
      <c r="BI1048454" s="54"/>
      <c r="BJ1048454" s="54"/>
      <c r="BK1048454"/>
      <c r="BL1048454"/>
      <c r="BM1048454"/>
      <c r="BN1048454"/>
      <c r="BO1048454"/>
      <c r="BP1048454"/>
      <c r="BQ1048454"/>
      <c r="BR1048454"/>
      <c r="BS1048454"/>
      <c r="BT1048454"/>
    </row>
    <row r="1048455" spans="21:72" ht="10.5" hidden="1" customHeight="1" x14ac:dyDescent="0.25">
      <c r="U1048455" s="56" t="s">
        <v>207</v>
      </c>
      <c r="AC1048455" s="54"/>
      <c r="AD1048455" s="217" t="s">
        <v>586</v>
      </c>
      <c r="AE1048455" s="54"/>
      <c r="AF1048455" s="54"/>
      <c r="AG1048455" s="54"/>
      <c r="AH1048455" s="217" t="s">
        <v>740</v>
      </c>
      <c r="AI1048455" s="217" t="s">
        <v>1285</v>
      </c>
      <c r="AJ1048455" s="54"/>
      <c r="AK1048455" s="54"/>
      <c r="AL1048455" s="54"/>
      <c r="AM1048455" s="217" t="s">
        <v>1286</v>
      </c>
      <c r="AN1048455" s="54"/>
      <c r="AO1048455" s="54"/>
      <c r="AP1048455" s="54"/>
      <c r="AQ1048455" s="217" t="s">
        <v>1287</v>
      </c>
      <c r="AR1048455" s="54"/>
      <c r="AS1048455" s="54"/>
      <c r="AT1048455" s="217" t="s">
        <v>1288</v>
      </c>
      <c r="AU1048455" s="54"/>
      <c r="AV1048455" s="54"/>
      <c r="AW1048455" s="54"/>
      <c r="AX1048455" s="217" t="s">
        <v>1289</v>
      </c>
      <c r="AY1048455" s="217" t="s">
        <v>1290</v>
      </c>
      <c r="AZ1048455" s="54"/>
      <c r="BA1048455" s="54"/>
      <c r="BB1048455" s="54"/>
      <c r="BC1048455" s="54"/>
      <c r="BD1048455" s="217" t="s">
        <v>1291</v>
      </c>
      <c r="BE1048455" s="54"/>
      <c r="BF1048455" s="217" t="s">
        <v>1292</v>
      </c>
      <c r="BG1048455" s="217" t="s">
        <v>648</v>
      </c>
      <c r="BH1048455" s="54"/>
      <c r="BI1048455" s="54"/>
      <c r="BJ1048455" s="54"/>
      <c r="BK1048455"/>
      <c r="BL1048455"/>
      <c r="BM1048455"/>
      <c r="BN1048455"/>
      <c r="BO1048455"/>
      <c r="BP1048455"/>
      <c r="BQ1048455"/>
      <c r="BR1048455"/>
      <c r="BS1048455"/>
      <c r="BT1048455"/>
    </row>
    <row r="1048456" spans="21:72" ht="10.5" hidden="1" customHeight="1" x14ac:dyDescent="0.25">
      <c r="U1048456" s="56" t="s">
        <v>208</v>
      </c>
      <c r="AC1048456" s="54"/>
      <c r="AD1048456" s="217" t="s">
        <v>587</v>
      </c>
      <c r="AE1048456" s="54"/>
      <c r="AF1048456" s="54"/>
      <c r="AG1048456" s="54"/>
      <c r="AH1048456" s="217" t="s">
        <v>741</v>
      </c>
      <c r="AI1048456" s="217" t="s">
        <v>1293</v>
      </c>
      <c r="AJ1048456" s="54"/>
      <c r="AK1048456" s="54"/>
      <c r="AL1048456" s="54"/>
      <c r="AM1048456" s="217" t="s">
        <v>745</v>
      </c>
      <c r="AN1048456" s="54"/>
      <c r="AO1048456" s="54"/>
      <c r="AP1048456" s="54"/>
      <c r="AQ1048456" s="217" t="s">
        <v>1294</v>
      </c>
      <c r="AR1048456" s="54"/>
      <c r="AS1048456" s="54"/>
      <c r="AT1048456" s="217" t="s">
        <v>1295</v>
      </c>
      <c r="AU1048456" s="54"/>
      <c r="AV1048456" s="54"/>
      <c r="AW1048456" s="54"/>
      <c r="AX1048456" s="217" t="s">
        <v>990</v>
      </c>
      <c r="AY1048456" s="217" t="s">
        <v>619</v>
      </c>
      <c r="AZ1048456" s="54"/>
      <c r="BA1048456" s="54"/>
      <c r="BB1048456" s="54"/>
      <c r="BC1048456" s="54"/>
      <c r="BD1048456" s="217" t="s">
        <v>1296</v>
      </c>
      <c r="BE1048456" s="54"/>
      <c r="BF1048456" s="217" t="s">
        <v>1297</v>
      </c>
      <c r="BG1048456" s="217" t="s">
        <v>1298</v>
      </c>
      <c r="BH1048456" s="54"/>
      <c r="BI1048456" s="54"/>
      <c r="BJ1048456" s="54"/>
      <c r="BK1048456"/>
      <c r="BL1048456"/>
      <c r="BM1048456"/>
      <c r="BN1048456"/>
      <c r="BO1048456"/>
      <c r="BP1048456"/>
      <c r="BQ1048456"/>
      <c r="BR1048456"/>
      <c r="BS1048456"/>
      <c r="BT1048456"/>
    </row>
    <row r="1048457" spans="21:72" ht="10.5" hidden="1" customHeight="1" x14ac:dyDescent="0.25">
      <c r="U1048457" s="56" t="s">
        <v>209</v>
      </c>
      <c r="AC1048457" s="54"/>
      <c r="AD1048457" s="217" t="s">
        <v>588</v>
      </c>
      <c r="AE1048457" s="54"/>
      <c r="AF1048457" s="54"/>
      <c r="AG1048457" s="54"/>
      <c r="AH1048457" s="217" t="s">
        <v>742</v>
      </c>
      <c r="AI1048457" s="217" t="s">
        <v>1299</v>
      </c>
      <c r="AJ1048457" s="54"/>
      <c r="AK1048457" s="54"/>
      <c r="AL1048457" s="54"/>
      <c r="AM1048457" s="217" t="s">
        <v>1300</v>
      </c>
      <c r="AN1048457" s="54"/>
      <c r="AO1048457" s="54"/>
      <c r="AP1048457" s="54"/>
      <c r="AQ1048457" s="217" t="s">
        <v>1301</v>
      </c>
      <c r="AR1048457" s="54"/>
      <c r="AS1048457" s="54"/>
      <c r="AT1048457" s="217" t="s">
        <v>1302</v>
      </c>
      <c r="AU1048457" s="54"/>
      <c r="AV1048457" s="54"/>
      <c r="AW1048457" s="54"/>
      <c r="AX1048457" s="217" t="s">
        <v>1303</v>
      </c>
      <c r="AY1048457" s="217" t="s">
        <v>1304</v>
      </c>
      <c r="AZ1048457" s="54"/>
      <c r="BA1048457" s="54"/>
      <c r="BB1048457" s="54"/>
      <c r="BC1048457" s="54"/>
      <c r="BD1048457" s="217" t="s">
        <v>1305</v>
      </c>
      <c r="BE1048457" s="54"/>
      <c r="BF1048457" s="217" t="s">
        <v>1306</v>
      </c>
      <c r="BG1048457" s="217" t="s">
        <v>1307</v>
      </c>
      <c r="BH1048457" s="54"/>
      <c r="BI1048457" s="54"/>
      <c r="BJ1048457" s="54"/>
      <c r="BK1048457"/>
      <c r="BL1048457"/>
      <c r="BM1048457"/>
      <c r="BN1048457"/>
      <c r="BO1048457"/>
      <c r="BP1048457"/>
      <c r="BQ1048457"/>
      <c r="BR1048457"/>
      <c r="BS1048457"/>
      <c r="BT1048457"/>
    </row>
    <row r="1048458" spans="21:72" ht="10.5" hidden="1" customHeight="1" x14ac:dyDescent="0.25">
      <c r="U1048458" s="56" t="s">
        <v>210</v>
      </c>
      <c r="AC1048458" s="54"/>
      <c r="AD1048458" s="217" t="s">
        <v>589</v>
      </c>
      <c r="AE1048458" s="54"/>
      <c r="AF1048458" s="54"/>
      <c r="AG1048458" s="54"/>
      <c r="AH1048458" s="217" t="s">
        <v>743</v>
      </c>
      <c r="AI1048458" s="217" t="s">
        <v>1308</v>
      </c>
      <c r="AJ1048458" s="54"/>
      <c r="AK1048458" s="54"/>
      <c r="AL1048458" s="54"/>
      <c r="AM1048458" s="217" t="s">
        <v>1309</v>
      </c>
      <c r="AN1048458" s="54"/>
      <c r="AO1048458" s="54"/>
      <c r="AP1048458" s="54"/>
      <c r="AQ1048458" s="217" t="s">
        <v>1310</v>
      </c>
      <c r="AR1048458" s="54"/>
      <c r="AS1048458" s="54"/>
      <c r="AT1048458" s="217" t="s">
        <v>1311</v>
      </c>
      <c r="AU1048458" s="54"/>
      <c r="AV1048458" s="54"/>
      <c r="AW1048458" s="54"/>
      <c r="AX1048458" s="217" t="s">
        <v>1312</v>
      </c>
      <c r="AY1048458" s="217" t="s">
        <v>1313</v>
      </c>
      <c r="AZ1048458" s="54"/>
      <c r="BA1048458" s="54"/>
      <c r="BB1048458" s="54"/>
      <c r="BC1048458" s="54"/>
      <c r="BD1048458" s="217" t="s">
        <v>1314</v>
      </c>
      <c r="BE1048458" s="54"/>
      <c r="BF1048458" s="217" t="s">
        <v>1315</v>
      </c>
      <c r="BG1048458" s="217" t="s">
        <v>1316</v>
      </c>
      <c r="BH1048458" s="54"/>
      <c r="BI1048458" s="54"/>
      <c r="BJ1048458" s="54"/>
      <c r="BK1048458"/>
      <c r="BL1048458"/>
      <c r="BM1048458"/>
      <c r="BN1048458"/>
      <c r="BO1048458"/>
      <c r="BP1048458"/>
      <c r="BQ1048458"/>
      <c r="BR1048458"/>
      <c r="BS1048458"/>
      <c r="BT1048458"/>
    </row>
    <row r="1048459" spans="21:72" ht="10.5" hidden="1" customHeight="1" x14ac:dyDescent="0.25">
      <c r="U1048459" s="56" t="s">
        <v>211</v>
      </c>
      <c r="AC1048459" s="54"/>
      <c r="AD1048459" s="217" t="s">
        <v>590</v>
      </c>
      <c r="AE1048459" s="54"/>
      <c r="AF1048459" s="54"/>
      <c r="AG1048459" s="54"/>
      <c r="AH1048459" s="217" t="s">
        <v>744</v>
      </c>
      <c r="AI1048459" s="217" t="s">
        <v>1317</v>
      </c>
      <c r="AJ1048459" s="54"/>
      <c r="AK1048459" s="54"/>
      <c r="AL1048459" s="54"/>
      <c r="AM1048459" s="217" t="s">
        <v>1318</v>
      </c>
      <c r="AN1048459" s="54"/>
      <c r="AO1048459" s="54"/>
      <c r="AP1048459" s="54"/>
      <c r="AQ1048459" s="217" t="s">
        <v>1319</v>
      </c>
      <c r="AR1048459" s="54"/>
      <c r="AS1048459" s="54"/>
      <c r="AT1048459" s="217" t="s">
        <v>1320</v>
      </c>
      <c r="AU1048459" s="54"/>
      <c r="AV1048459" s="54"/>
      <c r="AW1048459" s="54"/>
      <c r="AX1048459" s="217" t="s">
        <v>1321</v>
      </c>
      <c r="AY1048459" s="217" t="s">
        <v>1322</v>
      </c>
      <c r="AZ1048459" s="54"/>
      <c r="BA1048459" s="54"/>
      <c r="BB1048459" s="54"/>
      <c r="BC1048459" s="54"/>
      <c r="BD1048459" s="217" t="s">
        <v>1323</v>
      </c>
      <c r="BE1048459" s="54"/>
      <c r="BF1048459" s="217" t="s">
        <v>1324</v>
      </c>
      <c r="BG1048459" s="217" t="s">
        <v>1325</v>
      </c>
      <c r="BH1048459" s="54"/>
      <c r="BI1048459" s="54"/>
      <c r="BJ1048459" s="54"/>
      <c r="BK1048459"/>
      <c r="BL1048459"/>
      <c r="BM1048459"/>
      <c r="BN1048459"/>
      <c r="BO1048459"/>
      <c r="BP1048459"/>
      <c r="BQ1048459"/>
      <c r="BR1048459"/>
      <c r="BS1048459"/>
      <c r="BT1048459"/>
    </row>
    <row r="1048460" spans="21:72" ht="10.5" hidden="1" customHeight="1" x14ac:dyDescent="0.25">
      <c r="U1048460" s="56" t="s">
        <v>212</v>
      </c>
      <c r="AC1048460" s="54"/>
      <c r="AD1048460" s="217" t="s">
        <v>591</v>
      </c>
      <c r="AE1048460" s="54"/>
      <c r="AF1048460" s="54"/>
      <c r="AG1048460" s="54"/>
      <c r="AH1048460" s="217" t="s">
        <v>745</v>
      </c>
      <c r="AI1048460" s="217" t="s">
        <v>1326</v>
      </c>
      <c r="AJ1048460" s="54"/>
      <c r="AK1048460" s="54"/>
      <c r="AL1048460" s="54"/>
      <c r="AM1048460" s="217" t="s">
        <v>283</v>
      </c>
      <c r="AN1048460" s="54"/>
      <c r="AO1048460" s="54"/>
      <c r="AP1048460" s="54"/>
      <c r="AQ1048460" s="217" t="s">
        <v>144</v>
      </c>
      <c r="AR1048460" s="54"/>
      <c r="AS1048460" s="54"/>
      <c r="AT1048460" s="217" t="s">
        <v>1327</v>
      </c>
      <c r="AU1048460" s="54"/>
      <c r="AV1048460" s="54"/>
      <c r="AW1048460" s="54"/>
      <c r="AX1048460" s="217" t="s">
        <v>1328</v>
      </c>
      <c r="AY1048460" s="217" t="s">
        <v>1329</v>
      </c>
      <c r="AZ1048460" s="54"/>
      <c r="BA1048460" s="54"/>
      <c r="BB1048460" s="54"/>
      <c r="BC1048460" s="54"/>
      <c r="BD1048460" s="217" t="s">
        <v>1330</v>
      </c>
      <c r="BE1048460" s="54"/>
      <c r="BF1048460" s="217" t="s">
        <v>1331</v>
      </c>
      <c r="BG1048460" s="217" t="s">
        <v>1332</v>
      </c>
      <c r="BH1048460" s="54"/>
      <c r="BI1048460" s="54"/>
      <c r="BJ1048460" s="54"/>
      <c r="BK1048460"/>
      <c r="BL1048460"/>
      <c r="BM1048460"/>
      <c r="BN1048460"/>
      <c r="BO1048460"/>
      <c r="BP1048460"/>
      <c r="BQ1048460"/>
      <c r="BR1048460"/>
      <c r="BS1048460"/>
      <c r="BT1048460"/>
    </row>
    <row r="1048461" spans="21:72" ht="10.5" hidden="1" customHeight="1" x14ac:dyDescent="0.25">
      <c r="U1048461" s="56" t="s">
        <v>213</v>
      </c>
      <c r="AC1048461" s="54"/>
      <c r="AD1048461" s="217" t="s">
        <v>592</v>
      </c>
      <c r="AE1048461" s="54"/>
      <c r="AF1048461" s="54"/>
      <c r="AG1048461" s="54"/>
      <c r="AH1048461" s="217" t="s">
        <v>746</v>
      </c>
      <c r="AI1048461" s="217" t="s">
        <v>1333</v>
      </c>
      <c r="AJ1048461" s="54"/>
      <c r="AK1048461" s="54"/>
      <c r="AL1048461" s="54"/>
      <c r="AM1048461" s="217" t="s">
        <v>1334</v>
      </c>
      <c r="AN1048461" s="54"/>
      <c r="AO1048461" s="54"/>
      <c r="AP1048461" s="54"/>
      <c r="AQ1048461" s="217" t="s">
        <v>1335</v>
      </c>
      <c r="AR1048461" s="54"/>
      <c r="AS1048461" s="54"/>
      <c r="AT1048461" s="54"/>
      <c r="AU1048461" s="54"/>
      <c r="AV1048461" s="54"/>
      <c r="AW1048461" s="54"/>
      <c r="AX1048461" s="217" t="s">
        <v>664</v>
      </c>
      <c r="AY1048461" s="217" t="s">
        <v>1336</v>
      </c>
      <c r="AZ1048461" s="54"/>
      <c r="BA1048461" s="54"/>
      <c r="BB1048461" s="54"/>
      <c r="BC1048461" s="54"/>
      <c r="BD1048461" s="217" t="s">
        <v>145</v>
      </c>
      <c r="BE1048461" s="54"/>
      <c r="BF1048461" s="217" t="s">
        <v>1337</v>
      </c>
      <c r="BG1048461" s="217" t="s">
        <v>1338</v>
      </c>
      <c r="BH1048461" s="54"/>
      <c r="BI1048461" s="54"/>
      <c r="BJ1048461" s="54"/>
      <c r="BK1048461"/>
      <c r="BL1048461"/>
      <c r="BM1048461"/>
      <c r="BN1048461"/>
      <c r="BO1048461"/>
      <c r="BP1048461"/>
      <c r="BQ1048461"/>
      <c r="BR1048461"/>
      <c r="BS1048461"/>
      <c r="BT1048461"/>
    </row>
    <row r="1048462" spans="21:72" ht="10.5" hidden="1" customHeight="1" x14ac:dyDescent="0.25">
      <c r="U1048462" s="56" t="s">
        <v>214</v>
      </c>
      <c r="AC1048462" s="54"/>
      <c r="AD1048462" s="217" t="s">
        <v>593</v>
      </c>
      <c r="AE1048462" s="54"/>
      <c r="AF1048462" s="54"/>
      <c r="AG1048462" s="54"/>
      <c r="AH1048462" s="217" t="s">
        <v>747</v>
      </c>
      <c r="AI1048462" s="217" t="s">
        <v>1339</v>
      </c>
      <c r="AJ1048462" s="54"/>
      <c r="AK1048462" s="54"/>
      <c r="AL1048462" s="54"/>
      <c r="AM1048462" s="217" t="s">
        <v>1340</v>
      </c>
      <c r="AN1048462" s="54"/>
      <c r="AO1048462" s="54"/>
      <c r="AP1048462" s="54"/>
      <c r="AQ1048462" s="217" t="s">
        <v>1341</v>
      </c>
      <c r="AR1048462" s="54"/>
      <c r="AS1048462" s="54"/>
      <c r="AT1048462" s="54"/>
      <c r="AU1048462" s="54"/>
      <c r="AV1048462" s="54"/>
      <c r="AW1048462" s="54"/>
      <c r="AX1048462" s="217" t="s">
        <v>1342</v>
      </c>
      <c r="AY1048462" s="217" t="s">
        <v>1343</v>
      </c>
      <c r="AZ1048462" s="54"/>
      <c r="BA1048462" s="54"/>
      <c r="BB1048462" s="54"/>
      <c r="BC1048462" s="54"/>
      <c r="BD1048462" s="217" t="s">
        <v>1344</v>
      </c>
      <c r="BE1048462" s="54"/>
      <c r="BF1048462" s="217" t="s">
        <v>1345</v>
      </c>
      <c r="BG1048462" s="217" t="s">
        <v>1346</v>
      </c>
      <c r="BH1048462" s="54"/>
      <c r="BI1048462" s="54"/>
      <c r="BJ1048462" s="54"/>
      <c r="BK1048462"/>
      <c r="BL1048462"/>
      <c r="BM1048462"/>
      <c r="BN1048462"/>
      <c r="BO1048462"/>
      <c r="BP1048462"/>
      <c r="BQ1048462"/>
      <c r="BR1048462"/>
      <c r="BS1048462"/>
      <c r="BT1048462"/>
    </row>
    <row r="1048463" spans="21:72" ht="10.5" hidden="1" customHeight="1" x14ac:dyDescent="0.25">
      <c r="U1048463" s="56" t="s">
        <v>215</v>
      </c>
      <c r="AC1048463" s="54"/>
      <c r="AD1048463" s="217" t="s">
        <v>594</v>
      </c>
      <c r="AE1048463" s="54"/>
      <c r="AF1048463" s="54"/>
      <c r="AG1048463" s="54"/>
      <c r="AH1048463" s="217" t="s">
        <v>748</v>
      </c>
      <c r="AI1048463" s="217" t="s">
        <v>1347</v>
      </c>
      <c r="AJ1048463" s="54"/>
      <c r="AK1048463" s="54"/>
      <c r="AL1048463" s="54"/>
      <c r="AM1048463" s="217" t="s">
        <v>1348</v>
      </c>
      <c r="AN1048463" s="54"/>
      <c r="AO1048463" s="54"/>
      <c r="AP1048463" s="54"/>
      <c r="AQ1048463" s="217" t="s">
        <v>1349</v>
      </c>
      <c r="AR1048463" s="54"/>
      <c r="AS1048463" s="54"/>
      <c r="AT1048463" s="54"/>
      <c r="AU1048463" s="54"/>
      <c r="AV1048463" s="54"/>
      <c r="AW1048463" s="54"/>
      <c r="AX1048463" s="217" t="s">
        <v>1350</v>
      </c>
      <c r="AY1048463" s="217" t="s">
        <v>276</v>
      </c>
      <c r="AZ1048463" s="54"/>
      <c r="BA1048463" s="54"/>
      <c r="BB1048463" s="54"/>
      <c r="BC1048463" s="54"/>
      <c r="BD1048463" s="217" t="s">
        <v>1351</v>
      </c>
      <c r="BE1048463" s="54"/>
      <c r="BF1048463" s="217" t="s">
        <v>1352</v>
      </c>
      <c r="BG1048463" s="217" t="s">
        <v>1353</v>
      </c>
      <c r="BH1048463" s="54"/>
      <c r="BI1048463" s="54"/>
      <c r="BJ1048463" s="54"/>
      <c r="BK1048463"/>
      <c r="BL1048463"/>
      <c r="BM1048463"/>
      <c r="BN1048463"/>
      <c r="BO1048463"/>
      <c r="BP1048463"/>
      <c r="BQ1048463"/>
      <c r="BR1048463"/>
      <c r="BS1048463"/>
      <c r="BT1048463"/>
    </row>
    <row r="1048464" spans="21:72" ht="10.5" hidden="1" customHeight="1" x14ac:dyDescent="0.25">
      <c r="U1048464" s="56" t="s">
        <v>216</v>
      </c>
      <c r="AC1048464" s="54"/>
      <c r="AD1048464" s="217" t="s">
        <v>595</v>
      </c>
      <c r="AE1048464" s="54"/>
      <c r="AF1048464" s="54"/>
      <c r="AG1048464" s="54"/>
      <c r="AH1048464" s="217" t="s">
        <v>749</v>
      </c>
      <c r="AI1048464" s="217" t="s">
        <v>1354</v>
      </c>
      <c r="AJ1048464" s="54"/>
      <c r="AK1048464" s="54"/>
      <c r="AL1048464" s="54"/>
      <c r="AM1048464" s="217" t="s">
        <v>1355</v>
      </c>
      <c r="AN1048464" s="54"/>
      <c r="AO1048464" s="54"/>
      <c r="AP1048464" s="54"/>
      <c r="AQ1048464" s="217" t="s">
        <v>1356</v>
      </c>
      <c r="AR1048464" s="54"/>
      <c r="AS1048464" s="54"/>
      <c r="AT1048464" s="54"/>
      <c r="AU1048464" s="54"/>
      <c r="AV1048464" s="54"/>
      <c r="AW1048464" s="54"/>
      <c r="AX1048464" s="54"/>
      <c r="AY1048464" s="217" t="s">
        <v>1357</v>
      </c>
      <c r="AZ1048464" s="54"/>
      <c r="BA1048464" s="54"/>
      <c r="BB1048464" s="54"/>
      <c r="BC1048464" s="54"/>
      <c r="BD1048464" s="217" t="s">
        <v>1358</v>
      </c>
      <c r="BE1048464" s="54"/>
      <c r="BF1048464" s="217" t="s">
        <v>647</v>
      </c>
      <c r="BG1048464" s="217" t="s">
        <v>1359</v>
      </c>
      <c r="BH1048464" s="54"/>
      <c r="BI1048464" s="54"/>
      <c r="BJ1048464" s="54"/>
      <c r="BK1048464"/>
      <c r="BL1048464"/>
      <c r="BM1048464"/>
      <c r="BN1048464"/>
      <c r="BO1048464"/>
      <c r="BP1048464"/>
      <c r="BQ1048464"/>
      <c r="BR1048464"/>
      <c r="BS1048464"/>
      <c r="BT1048464"/>
    </row>
    <row r="1048465" spans="21:72" ht="10.5" hidden="1" customHeight="1" x14ac:dyDescent="0.25">
      <c r="U1048465" s="56" t="s">
        <v>217</v>
      </c>
      <c r="AC1048465" s="54"/>
      <c r="AD1048465" s="217" t="s">
        <v>596</v>
      </c>
      <c r="AE1048465" s="54"/>
      <c r="AF1048465" s="54"/>
      <c r="AG1048465" s="54"/>
      <c r="AH1048465" s="217" t="s">
        <v>750</v>
      </c>
      <c r="AI1048465" s="217" t="s">
        <v>1360</v>
      </c>
      <c r="AJ1048465" s="54"/>
      <c r="AK1048465" s="54"/>
      <c r="AL1048465" s="54"/>
      <c r="AM1048465" s="217" t="s">
        <v>1361</v>
      </c>
      <c r="AN1048465" s="54"/>
      <c r="AO1048465" s="54"/>
      <c r="AP1048465" s="54"/>
      <c r="AQ1048465" s="217" t="s">
        <v>1362</v>
      </c>
      <c r="AR1048465" s="54"/>
      <c r="AS1048465" s="54"/>
      <c r="AT1048465" s="54"/>
      <c r="AU1048465" s="54"/>
      <c r="AV1048465" s="54"/>
      <c r="AW1048465" s="54"/>
      <c r="AX1048465" s="54"/>
      <c r="AY1048465" s="217" t="s">
        <v>1363</v>
      </c>
      <c r="AZ1048465" s="54"/>
      <c r="BA1048465" s="54"/>
      <c r="BB1048465" s="54"/>
      <c r="BC1048465" s="54"/>
      <c r="BD1048465" s="217" t="s">
        <v>1364</v>
      </c>
      <c r="BE1048465" s="54"/>
      <c r="BF1048465" s="217" t="s">
        <v>1365</v>
      </c>
      <c r="BG1048465" s="217" t="s">
        <v>1366</v>
      </c>
      <c r="BH1048465" s="54"/>
      <c r="BI1048465" s="54"/>
      <c r="BJ1048465" s="54"/>
      <c r="BK1048465"/>
      <c r="BL1048465"/>
      <c r="BM1048465"/>
      <c r="BN1048465"/>
      <c r="BO1048465"/>
      <c r="BP1048465"/>
      <c r="BQ1048465"/>
      <c r="BR1048465"/>
      <c r="BS1048465"/>
      <c r="BT1048465"/>
    </row>
    <row r="1048466" spans="21:72" ht="10.5" hidden="1" customHeight="1" x14ac:dyDescent="0.25">
      <c r="U1048466" s="56" t="s">
        <v>218</v>
      </c>
      <c r="AC1048466" s="54"/>
      <c r="AD1048466" s="217" t="s">
        <v>597</v>
      </c>
      <c r="AE1048466" s="54"/>
      <c r="AF1048466" s="54"/>
      <c r="AG1048466" s="54"/>
      <c r="AH1048466" s="217" t="s">
        <v>751</v>
      </c>
      <c r="AI1048466" s="217" t="s">
        <v>1367</v>
      </c>
      <c r="AJ1048466" s="54"/>
      <c r="AK1048466" s="54"/>
      <c r="AL1048466" s="54"/>
      <c r="AM1048466" s="54"/>
      <c r="AN1048466" s="54"/>
      <c r="AO1048466" s="54"/>
      <c r="AP1048466" s="54"/>
      <c r="AQ1048466" s="217" t="s">
        <v>1368</v>
      </c>
      <c r="AR1048466" s="54"/>
      <c r="AS1048466" s="54"/>
      <c r="AT1048466" s="54"/>
      <c r="AU1048466" s="54"/>
      <c r="AV1048466" s="54"/>
      <c r="AW1048466" s="54"/>
      <c r="AX1048466" s="54"/>
      <c r="AY1048466" s="217" t="s">
        <v>1369</v>
      </c>
      <c r="AZ1048466" s="54"/>
      <c r="BA1048466" s="54"/>
      <c r="BB1048466" s="54"/>
      <c r="BC1048466" s="54"/>
      <c r="BD1048466" s="217" t="s">
        <v>1370</v>
      </c>
      <c r="BE1048466" s="54"/>
      <c r="BF1048466" s="217" t="s">
        <v>1318</v>
      </c>
      <c r="BG1048466" s="54"/>
      <c r="BH1048466" s="54"/>
      <c r="BI1048466" s="54"/>
      <c r="BJ1048466" s="54"/>
      <c r="BK1048466"/>
      <c r="BL1048466"/>
      <c r="BM1048466"/>
      <c r="BN1048466"/>
      <c r="BO1048466"/>
      <c r="BP1048466"/>
      <c r="BQ1048466"/>
      <c r="BR1048466"/>
      <c r="BS1048466"/>
      <c r="BT1048466"/>
    </row>
    <row r="1048467" spans="21:72" ht="10.5" hidden="1" customHeight="1" x14ac:dyDescent="0.25">
      <c r="U1048467" s="56" t="s">
        <v>219</v>
      </c>
      <c r="AC1048467" s="54"/>
      <c r="AD1048467" s="217" t="s">
        <v>598</v>
      </c>
      <c r="AE1048467" s="54"/>
      <c r="AF1048467" s="54"/>
      <c r="AG1048467" s="54"/>
      <c r="AH1048467" s="217" t="s">
        <v>752</v>
      </c>
      <c r="AI1048467" s="217" t="s">
        <v>1371</v>
      </c>
      <c r="AJ1048467" s="54"/>
      <c r="AK1048467" s="54"/>
      <c r="AL1048467" s="54"/>
      <c r="AM1048467" s="54"/>
      <c r="AN1048467" s="54"/>
      <c r="AO1048467" s="54"/>
      <c r="AP1048467" s="54"/>
      <c r="AQ1048467" s="217" t="s">
        <v>1372</v>
      </c>
      <c r="AR1048467" s="54"/>
      <c r="AS1048467" s="54"/>
      <c r="AT1048467" s="54"/>
      <c r="AU1048467" s="54"/>
      <c r="AV1048467" s="54"/>
      <c r="AW1048467" s="54"/>
      <c r="AX1048467" s="54"/>
      <c r="AY1048467" s="217" t="s">
        <v>1373</v>
      </c>
      <c r="AZ1048467" s="54"/>
      <c r="BA1048467" s="54"/>
      <c r="BB1048467" s="54"/>
      <c r="BC1048467" s="54"/>
      <c r="BD1048467" s="217" t="s">
        <v>1374</v>
      </c>
      <c r="BE1048467" s="54"/>
      <c r="BF1048467" s="217" t="s">
        <v>1375</v>
      </c>
      <c r="BG1048467" s="54"/>
      <c r="BH1048467" s="54"/>
      <c r="BI1048467" s="54"/>
      <c r="BJ1048467" s="54"/>
      <c r="BK1048467"/>
      <c r="BL1048467"/>
      <c r="BM1048467"/>
      <c r="BN1048467"/>
      <c r="BO1048467"/>
      <c r="BP1048467"/>
      <c r="BQ1048467"/>
      <c r="BR1048467"/>
      <c r="BS1048467"/>
      <c r="BT1048467"/>
    </row>
    <row r="1048468" spans="21:72" ht="10.5" hidden="1" customHeight="1" x14ac:dyDescent="0.25">
      <c r="U1048468" s="56" t="s">
        <v>220</v>
      </c>
      <c r="AC1048468" s="54"/>
      <c r="AD1048468" s="217" t="s">
        <v>599</v>
      </c>
      <c r="AE1048468" s="54"/>
      <c r="AF1048468" s="54"/>
      <c r="AG1048468" s="54"/>
      <c r="AH1048468" s="217" t="s">
        <v>753</v>
      </c>
      <c r="AI1048468" s="217" t="s">
        <v>1376</v>
      </c>
      <c r="AJ1048468" s="54"/>
      <c r="AK1048468" s="54"/>
      <c r="AL1048468" s="54"/>
      <c r="AM1048468" s="54"/>
      <c r="AN1048468" s="54"/>
      <c r="AO1048468" s="54"/>
      <c r="AP1048468" s="54"/>
      <c r="AQ1048468" s="217" t="s">
        <v>1377</v>
      </c>
      <c r="AR1048468" s="54"/>
      <c r="AS1048468" s="54"/>
      <c r="AT1048468" s="54"/>
      <c r="AU1048468" s="54"/>
      <c r="AV1048468" s="54"/>
      <c r="AW1048468" s="54"/>
      <c r="AX1048468" s="54"/>
      <c r="AY1048468" s="217" t="s">
        <v>1378</v>
      </c>
      <c r="AZ1048468" s="54"/>
      <c r="BA1048468" s="54"/>
      <c r="BB1048468" s="54"/>
      <c r="BC1048468" s="54"/>
      <c r="BD1048468" s="217" t="s">
        <v>1379</v>
      </c>
      <c r="BE1048468" s="54"/>
      <c r="BF1048468" s="217" t="s">
        <v>1380</v>
      </c>
      <c r="BG1048468" s="54"/>
      <c r="BH1048468" s="54"/>
      <c r="BI1048468" s="54"/>
      <c r="BJ1048468" s="54"/>
      <c r="BK1048468"/>
      <c r="BL1048468"/>
      <c r="BM1048468"/>
      <c r="BN1048468"/>
      <c r="BO1048468"/>
      <c r="BP1048468"/>
      <c r="BQ1048468"/>
      <c r="BR1048468"/>
      <c r="BS1048468"/>
      <c r="BT1048468"/>
    </row>
    <row r="1048469" spans="21:72" ht="10.5" hidden="1" customHeight="1" x14ac:dyDescent="0.25">
      <c r="U1048469" s="56" t="s">
        <v>221</v>
      </c>
      <c r="AC1048469" s="54"/>
      <c r="AD1048469" s="217" t="s">
        <v>600</v>
      </c>
      <c r="AE1048469" s="54"/>
      <c r="AF1048469" s="54"/>
      <c r="AG1048469" s="54"/>
      <c r="AH1048469" s="217" t="s">
        <v>754</v>
      </c>
      <c r="AI1048469" s="217" t="s">
        <v>615</v>
      </c>
      <c r="AJ1048469" s="54"/>
      <c r="AK1048469" s="54"/>
      <c r="AL1048469" s="54"/>
      <c r="AM1048469" s="54"/>
      <c r="AN1048469" s="54"/>
      <c r="AO1048469" s="54"/>
      <c r="AP1048469" s="54"/>
      <c r="AQ1048469" s="217" t="s">
        <v>1381</v>
      </c>
      <c r="AR1048469" s="54"/>
      <c r="AS1048469" s="54"/>
      <c r="AT1048469" s="54"/>
      <c r="AU1048469" s="54"/>
      <c r="AV1048469" s="54"/>
      <c r="AW1048469" s="54"/>
      <c r="AX1048469" s="54"/>
      <c r="AY1048469" s="217" t="s">
        <v>799</v>
      </c>
      <c r="AZ1048469" s="54"/>
      <c r="BA1048469" s="54"/>
      <c r="BB1048469" s="54"/>
      <c r="BC1048469" s="54"/>
      <c r="BD1048469" s="217" t="s">
        <v>1382</v>
      </c>
      <c r="BE1048469" s="54"/>
      <c r="BF1048469" s="217" t="s">
        <v>1383</v>
      </c>
      <c r="BG1048469" s="54"/>
      <c r="BH1048469" s="54"/>
      <c r="BI1048469" s="54"/>
      <c r="BJ1048469" s="54"/>
      <c r="BK1048469"/>
      <c r="BL1048469"/>
      <c r="BM1048469"/>
      <c r="BN1048469"/>
      <c r="BO1048469"/>
      <c r="BP1048469"/>
      <c r="BQ1048469"/>
      <c r="BR1048469"/>
      <c r="BS1048469"/>
      <c r="BT1048469"/>
    </row>
    <row r="1048470" spans="21:72" ht="10.5" hidden="1" customHeight="1" x14ac:dyDescent="0.25">
      <c r="U1048470" s="56" t="s">
        <v>222</v>
      </c>
      <c r="AC1048470" s="54"/>
      <c r="AD1048470" s="217" t="s">
        <v>601</v>
      </c>
      <c r="AE1048470" s="54"/>
      <c r="AF1048470" s="54"/>
      <c r="AG1048470" s="54"/>
      <c r="AH1048470" s="54"/>
      <c r="AI1048470" s="217" t="s">
        <v>1384</v>
      </c>
      <c r="AJ1048470" s="54"/>
      <c r="AK1048470" s="54"/>
      <c r="AL1048470" s="54"/>
      <c r="AM1048470" s="54"/>
      <c r="AN1048470" s="54"/>
      <c r="AO1048470" s="54"/>
      <c r="AP1048470" s="54"/>
      <c r="AQ1048470" s="217" t="s">
        <v>1385</v>
      </c>
      <c r="AR1048470" s="54"/>
      <c r="AS1048470" s="54"/>
      <c r="AT1048470" s="54"/>
      <c r="AU1048470" s="54"/>
      <c r="AV1048470" s="54"/>
      <c r="AW1048470" s="54"/>
      <c r="AX1048470" s="54"/>
      <c r="AY1048470" s="217" t="s">
        <v>1386</v>
      </c>
      <c r="AZ1048470" s="54"/>
      <c r="BA1048470" s="54"/>
      <c r="BB1048470" s="54"/>
      <c r="BC1048470" s="54"/>
      <c r="BD1048470" s="217" t="s">
        <v>1152</v>
      </c>
      <c r="BE1048470" s="54"/>
      <c r="BF1048470" s="217" t="s">
        <v>1387</v>
      </c>
      <c r="BG1048470" s="54"/>
      <c r="BH1048470" s="54"/>
      <c r="BI1048470" s="54"/>
      <c r="BJ1048470" s="54"/>
      <c r="BK1048470"/>
      <c r="BL1048470"/>
      <c r="BM1048470"/>
      <c r="BN1048470"/>
      <c r="BO1048470"/>
      <c r="BP1048470"/>
      <c r="BQ1048470"/>
      <c r="BR1048470"/>
      <c r="BS1048470"/>
      <c r="BT1048470"/>
    </row>
    <row r="1048471" spans="21:72" ht="10.5" hidden="1" customHeight="1" x14ac:dyDescent="0.25">
      <c r="U1048471" s="56" t="s">
        <v>223</v>
      </c>
      <c r="AC1048471" s="54"/>
      <c r="AD1048471" s="217" t="s">
        <v>602</v>
      </c>
      <c r="AE1048471" s="54"/>
      <c r="AF1048471" s="54"/>
      <c r="AG1048471" s="54"/>
      <c r="AH1048471" s="54"/>
      <c r="AI1048471" s="217" t="s">
        <v>1388</v>
      </c>
      <c r="AJ1048471" s="54"/>
      <c r="AK1048471" s="54"/>
      <c r="AL1048471" s="54"/>
      <c r="AM1048471" s="54"/>
      <c r="AN1048471" s="54"/>
      <c r="AO1048471" s="54"/>
      <c r="AP1048471" s="54"/>
      <c r="AQ1048471" s="217" t="s">
        <v>1389</v>
      </c>
      <c r="AR1048471" s="54"/>
      <c r="AS1048471" s="54"/>
      <c r="AT1048471" s="54"/>
      <c r="AU1048471" s="54"/>
      <c r="AV1048471" s="54"/>
      <c r="AW1048471" s="54"/>
      <c r="AX1048471" s="54"/>
      <c r="AY1048471" s="217" t="s">
        <v>1390</v>
      </c>
      <c r="AZ1048471" s="54"/>
      <c r="BA1048471" s="54"/>
      <c r="BB1048471" s="54"/>
      <c r="BC1048471" s="54"/>
      <c r="BD1048471" s="217" t="s">
        <v>1391</v>
      </c>
      <c r="BE1048471" s="54"/>
      <c r="BF1048471" s="54"/>
      <c r="BG1048471" s="54"/>
      <c r="BH1048471" s="54"/>
      <c r="BI1048471" s="54"/>
      <c r="BJ1048471" s="54"/>
      <c r="BK1048471"/>
      <c r="BL1048471"/>
      <c r="BM1048471"/>
      <c r="BN1048471"/>
      <c r="BO1048471"/>
      <c r="BP1048471"/>
      <c r="BQ1048471"/>
      <c r="BR1048471"/>
      <c r="BS1048471"/>
      <c r="BT1048471"/>
    </row>
    <row r="1048472" spans="21:72" ht="10.5" hidden="1" customHeight="1" x14ac:dyDescent="0.25">
      <c r="U1048472" s="56" t="s">
        <v>224</v>
      </c>
      <c r="AC1048472" s="54"/>
      <c r="AD1048472" s="217" t="s">
        <v>603</v>
      </c>
      <c r="AE1048472" s="54"/>
      <c r="AF1048472" s="54"/>
      <c r="AG1048472" s="54"/>
      <c r="AH1048472" s="54"/>
      <c r="AI1048472" s="217" t="s">
        <v>552</v>
      </c>
      <c r="AJ1048472" s="54"/>
      <c r="AK1048472" s="54"/>
      <c r="AL1048472" s="54"/>
      <c r="AM1048472" s="54"/>
      <c r="AN1048472" s="54"/>
      <c r="AO1048472" s="54"/>
      <c r="AP1048472" s="54"/>
      <c r="AQ1048472" s="217" t="s">
        <v>1392</v>
      </c>
      <c r="AR1048472" s="54"/>
      <c r="AS1048472" s="54"/>
      <c r="AT1048472" s="54"/>
      <c r="AU1048472" s="54"/>
      <c r="AV1048472" s="54"/>
      <c r="AW1048472" s="54"/>
      <c r="AX1048472" s="54"/>
      <c r="AY1048472" s="217" t="s">
        <v>1393</v>
      </c>
      <c r="AZ1048472" s="54"/>
      <c r="BA1048472" s="54"/>
      <c r="BB1048472" s="54"/>
      <c r="BC1048472" s="54"/>
      <c r="BD1048472" s="217" t="s">
        <v>1394</v>
      </c>
      <c r="BE1048472" s="54"/>
      <c r="BF1048472" s="54"/>
      <c r="BG1048472" s="54"/>
      <c r="BH1048472" s="54"/>
      <c r="BI1048472" s="54"/>
      <c r="BJ1048472" s="54"/>
      <c r="BK1048472"/>
      <c r="BL1048472"/>
      <c r="BM1048472"/>
      <c r="BN1048472"/>
      <c r="BO1048472"/>
      <c r="BP1048472"/>
      <c r="BQ1048472"/>
      <c r="BR1048472"/>
      <c r="BS1048472"/>
      <c r="BT1048472"/>
    </row>
    <row r="1048473" spans="21:72" ht="10.5" hidden="1" customHeight="1" x14ac:dyDescent="0.25">
      <c r="U1048473" s="56" t="s">
        <v>225</v>
      </c>
      <c r="AC1048473" s="54"/>
      <c r="AD1048473" s="217" t="s">
        <v>604</v>
      </c>
      <c r="AE1048473" s="54"/>
      <c r="AF1048473" s="54"/>
      <c r="AG1048473" s="54"/>
      <c r="AH1048473" s="54"/>
      <c r="AI1048473" s="217" t="s">
        <v>1395</v>
      </c>
      <c r="AJ1048473" s="54"/>
      <c r="AK1048473" s="54"/>
      <c r="AL1048473" s="54"/>
      <c r="AM1048473" s="54"/>
      <c r="AN1048473" s="54"/>
      <c r="AO1048473" s="54"/>
      <c r="AP1048473" s="54"/>
      <c r="AQ1048473" s="217" t="s">
        <v>1396</v>
      </c>
      <c r="AR1048473" s="54"/>
      <c r="AS1048473" s="54"/>
      <c r="AT1048473" s="54"/>
      <c r="AU1048473" s="54"/>
      <c r="AV1048473" s="54"/>
      <c r="AW1048473" s="54"/>
      <c r="AX1048473" s="54"/>
      <c r="AY1048473" s="217" t="s">
        <v>1397</v>
      </c>
      <c r="AZ1048473" s="54"/>
      <c r="BA1048473" s="54"/>
      <c r="BB1048473" s="54"/>
      <c r="BC1048473" s="54"/>
      <c r="BD1048473" s="217" t="s">
        <v>1398</v>
      </c>
      <c r="BE1048473" s="54"/>
      <c r="BF1048473" s="54"/>
      <c r="BG1048473" s="54"/>
      <c r="BH1048473" s="54"/>
      <c r="BI1048473" s="54"/>
      <c r="BJ1048473" s="54"/>
      <c r="BK1048473"/>
      <c r="BL1048473"/>
      <c r="BM1048473"/>
      <c r="BN1048473"/>
      <c r="BO1048473"/>
      <c r="BP1048473"/>
      <c r="BQ1048473"/>
      <c r="BR1048473"/>
      <c r="BS1048473"/>
      <c r="BT1048473"/>
    </row>
    <row r="1048474" spans="21:72" ht="10.5" hidden="1" customHeight="1" x14ac:dyDescent="0.25">
      <c r="U1048474" s="56" t="s">
        <v>226</v>
      </c>
      <c r="AC1048474" s="54"/>
      <c r="AD1048474" s="217" t="s">
        <v>605</v>
      </c>
      <c r="AE1048474" s="54"/>
      <c r="AF1048474" s="54"/>
      <c r="AG1048474" s="54"/>
      <c r="AH1048474" s="54"/>
      <c r="AI1048474" s="217" t="s">
        <v>1399</v>
      </c>
      <c r="AJ1048474" s="54"/>
      <c r="AK1048474" s="54"/>
      <c r="AL1048474" s="54"/>
      <c r="AM1048474" s="54"/>
      <c r="AN1048474" s="54"/>
      <c r="AO1048474" s="54"/>
      <c r="AP1048474" s="54"/>
      <c r="AQ1048474" s="217" t="s">
        <v>1400</v>
      </c>
      <c r="AR1048474" s="54"/>
      <c r="AS1048474" s="54"/>
      <c r="AT1048474" s="54"/>
      <c r="AU1048474" s="54"/>
      <c r="AV1048474" s="54"/>
      <c r="AW1048474" s="54"/>
      <c r="AX1048474" s="54"/>
      <c r="AY1048474" s="217" t="s">
        <v>1401</v>
      </c>
      <c r="AZ1048474" s="54"/>
      <c r="BA1048474" s="54"/>
      <c r="BB1048474" s="54"/>
      <c r="BC1048474" s="54"/>
      <c r="BD1048474" s="217" t="s">
        <v>1402</v>
      </c>
      <c r="BE1048474" s="54"/>
      <c r="BF1048474" s="54"/>
      <c r="BG1048474" s="54"/>
      <c r="BH1048474" s="54"/>
      <c r="BI1048474" s="54"/>
      <c r="BJ1048474" s="54"/>
      <c r="BK1048474"/>
      <c r="BL1048474"/>
      <c r="BM1048474"/>
      <c r="BN1048474"/>
      <c r="BO1048474"/>
      <c r="BP1048474"/>
      <c r="BQ1048474"/>
      <c r="BR1048474"/>
      <c r="BS1048474"/>
      <c r="BT1048474"/>
    </row>
    <row r="1048475" spans="21:72" ht="10.5" hidden="1" customHeight="1" x14ac:dyDescent="0.25">
      <c r="U1048475" s="56" t="s">
        <v>227</v>
      </c>
      <c r="AC1048475" s="54"/>
      <c r="AD1048475" s="217" t="s">
        <v>606</v>
      </c>
      <c r="AE1048475" s="54"/>
      <c r="AF1048475" s="54"/>
      <c r="AG1048475" s="54"/>
      <c r="AH1048475" s="54"/>
      <c r="AI1048475" s="217" t="s">
        <v>1403</v>
      </c>
      <c r="AJ1048475" s="54"/>
      <c r="AK1048475" s="54"/>
      <c r="AL1048475" s="54"/>
      <c r="AM1048475" s="54"/>
      <c r="AN1048475" s="54"/>
      <c r="AO1048475" s="54"/>
      <c r="AP1048475" s="54"/>
      <c r="AQ1048475" s="217" t="s">
        <v>1105</v>
      </c>
      <c r="AR1048475" s="54"/>
      <c r="AS1048475" s="54"/>
      <c r="AT1048475" s="54"/>
      <c r="AU1048475" s="54"/>
      <c r="AV1048475" s="54"/>
      <c r="AW1048475" s="54"/>
      <c r="AX1048475" s="54"/>
      <c r="AY1048475" s="217" t="s">
        <v>1404</v>
      </c>
      <c r="AZ1048475" s="54"/>
      <c r="BA1048475" s="54"/>
      <c r="BB1048475" s="54"/>
      <c r="BC1048475" s="54"/>
      <c r="BD1048475" s="217" t="s">
        <v>1405</v>
      </c>
      <c r="BE1048475" s="54"/>
      <c r="BF1048475" s="54"/>
      <c r="BG1048475" s="54"/>
      <c r="BH1048475" s="54"/>
      <c r="BI1048475" s="54"/>
      <c r="BJ1048475" s="54"/>
      <c r="BK1048475"/>
      <c r="BL1048475"/>
      <c r="BM1048475"/>
      <c r="BN1048475"/>
      <c r="BO1048475"/>
      <c r="BP1048475"/>
      <c r="BQ1048475"/>
      <c r="BR1048475"/>
      <c r="BS1048475"/>
      <c r="BT1048475"/>
    </row>
    <row r="1048476" spans="21:72" ht="10.5" hidden="1" customHeight="1" x14ac:dyDescent="0.25">
      <c r="U1048476" s="56" t="s">
        <v>228</v>
      </c>
      <c r="AC1048476" s="54"/>
      <c r="AD1048476" s="217" t="s">
        <v>607</v>
      </c>
      <c r="AE1048476" s="54"/>
      <c r="AF1048476" s="54"/>
      <c r="AG1048476" s="54"/>
      <c r="AH1048476" s="54"/>
      <c r="AI1048476" s="217" t="s">
        <v>1406</v>
      </c>
      <c r="AJ1048476" s="54"/>
      <c r="AK1048476" s="54"/>
      <c r="AL1048476" s="54"/>
      <c r="AM1048476" s="54"/>
      <c r="AN1048476" s="54"/>
      <c r="AO1048476" s="54"/>
      <c r="AP1048476" s="54"/>
      <c r="AQ1048476" s="217" t="s">
        <v>1407</v>
      </c>
      <c r="AR1048476" s="54"/>
      <c r="AS1048476" s="54"/>
      <c r="AT1048476" s="54"/>
      <c r="AU1048476" s="54"/>
      <c r="AV1048476" s="54"/>
      <c r="AW1048476" s="54"/>
      <c r="AX1048476" s="54"/>
      <c r="AY1048476" s="217" t="s">
        <v>1408</v>
      </c>
      <c r="AZ1048476" s="54"/>
      <c r="BA1048476" s="54"/>
      <c r="BB1048476" s="54"/>
      <c r="BC1048476" s="54"/>
      <c r="BD1048476" s="217" t="s">
        <v>1409</v>
      </c>
      <c r="BE1048476" s="54"/>
      <c r="BF1048476" s="54"/>
      <c r="BG1048476" s="54"/>
      <c r="BH1048476" s="54"/>
      <c r="BI1048476" s="54"/>
      <c r="BJ1048476" s="54"/>
      <c r="BK1048476"/>
      <c r="BL1048476"/>
      <c r="BM1048476"/>
      <c r="BN1048476"/>
      <c r="BO1048476"/>
      <c r="BP1048476"/>
      <c r="BQ1048476"/>
      <c r="BR1048476"/>
      <c r="BS1048476"/>
      <c r="BT1048476"/>
    </row>
    <row r="1048477" spans="21:72" ht="10.5" hidden="1" customHeight="1" x14ac:dyDescent="0.25">
      <c r="U1048477" s="56" t="s">
        <v>229</v>
      </c>
      <c r="AC1048477" s="54"/>
      <c r="AD1048477" s="217" t="s">
        <v>144</v>
      </c>
      <c r="AE1048477" s="54"/>
      <c r="AF1048477" s="54"/>
      <c r="AG1048477" s="54"/>
      <c r="AH1048477" s="54"/>
      <c r="AI1048477" s="217" t="s">
        <v>837</v>
      </c>
      <c r="AJ1048477" s="54"/>
      <c r="AK1048477" s="54"/>
      <c r="AL1048477" s="54"/>
      <c r="AM1048477" s="54"/>
      <c r="AN1048477" s="54"/>
      <c r="AO1048477" s="54"/>
      <c r="AP1048477" s="54"/>
      <c r="AQ1048477" s="217" t="s">
        <v>1410</v>
      </c>
      <c r="AR1048477" s="54"/>
      <c r="AS1048477" s="54"/>
      <c r="AT1048477" s="54"/>
      <c r="AU1048477" s="54"/>
      <c r="AV1048477" s="54"/>
      <c r="AW1048477" s="54"/>
      <c r="AX1048477" s="54"/>
      <c r="AY1048477" s="217" t="s">
        <v>1411</v>
      </c>
      <c r="AZ1048477" s="54"/>
      <c r="BA1048477" s="54"/>
      <c r="BB1048477" s="54"/>
      <c r="BC1048477" s="54"/>
      <c r="BD1048477" s="217" t="s">
        <v>1412</v>
      </c>
      <c r="BE1048477" s="54"/>
      <c r="BF1048477" s="54"/>
      <c r="BG1048477" s="54"/>
      <c r="BH1048477" s="54"/>
      <c r="BI1048477" s="54"/>
      <c r="BJ1048477" s="54"/>
      <c r="BK1048477"/>
      <c r="BL1048477"/>
      <c r="BM1048477"/>
      <c r="BN1048477"/>
      <c r="BO1048477"/>
      <c r="BP1048477"/>
      <c r="BQ1048477"/>
      <c r="BR1048477"/>
      <c r="BS1048477"/>
      <c r="BT1048477"/>
    </row>
    <row r="1048478" spans="21:72" ht="10.5" hidden="1" customHeight="1" x14ac:dyDescent="0.25">
      <c r="U1048478" s="56" t="s">
        <v>230</v>
      </c>
      <c r="AC1048478" s="54"/>
      <c r="AD1048478" s="217" t="s">
        <v>145</v>
      </c>
      <c r="AE1048478" s="54"/>
      <c r="AF1048478" s="54"/>
      <c r="AG1048478" s="54"/>
      <c r="AH1048478" s="54"/>
      <c r="AI1048478" s="217" t="s">
        <v>1413</v>
      </c>
      <c r="AJ1048478" s="54"/>
      <c r="AK1048478" s="54"/>
      <c r="AL1048478" s="54"/>
      <c r="AM1048478" s="54"/>
      <c r="AN1048478" s="54"/>
      <c r="AO1048478" s="54"/>
      <c r="AP1048478" s="54"/>
      <c r="AQ1048478" s="217" t="s">
        <v>1414</v>
      </c>
      <c r="AR1048478" s="54"/>
      <c r="AS1048478" s="54"/>
      <c r="AT1048478" s="54"/>
      <c r="AU1048478" s="54"/>
      <c r="AV1048478" s="54"/>
      <c r="AW1048478" s="54"/>
      <c r="AX1048478" s="54"/>
      <c r="AY1048478" s="217" t="s">
        <v>743</v>
      </c>
      <c r="AZ1048478" s="54"/>
      <c r="BA1048478" s="54"/>
      <c r="BB1048478" s="54"/>
      <c r="BC1048478" s="54"/>
      <c r="BD1048478" s="217" t="s">
        <v>1415</v>
      </c>
      <c r="BE1048478" s="54"/>
      <c r="BF1048478" s="54"/>
      <c r="BG1048478" s="54"/>
      <c r="BH1048478" s="54"/>
      <c r="BI1048478" s="54"/>
      <c r="BJ1048478" s="54"/>
      <c r="BK1048478"/>
      <c r="BL1048478"/>
      <c r="BM1048478"/>
      <c r="BN1048478"/>
      <c r="BO1048478"/>
      <c r="BP1048478"/>
      <c r="BQ1048478"/>
      <c r="BR1048478"/>
      <c r="BS1048478"/>
      <c r="BT1048478"/>
    </row>
    <row r="1048479" spans="21:72" ht="10.5" hidden="1" customHeight="1" x14ac:dyDescent="0.25">
      <c r="U1048479" s="56" t="s">
        <v>231</v>
      </c>
      <c r="AC1048479" s="54"/>
      <c r="AD1048479" s="217" t="s">
        <v>608</v>
      </c>
      <c r="AE1048479" s="54"/>
      <c r="AF1048479" s="54"/>
      <c r="AG1048479" s="54"/>
      <c r="AH1048479" s="54"/>
      <c r="AI1048479" s="217" t="s">
        <v>1416</v>
      </c>
      <c r="AJ1048479" s="54"/>
      <c r="AK1048479" s="54"/>
      <c r="AL1048479" s="54"/>
      <c r="AM1048479" s="54"/>
      <c r="AN1048479" s="54"/>
      <c r="AO1048479" s="54"/>
      <c r="AP1048479" s="54"/>
      <c r="AQ1048479" s="217" t="s">
        <v>1417</v>
      </c>
      <c r="AR1048479" s="54"/>
      <c r="AS1048479" s="54"/>
      <c r="AT1048479" s="54"/>
      <c r="AU1048479" s="54"/>
      <c r="AV1048479" s="54"/>
      <c r="AW1048479" s="54"/>
      <c r="AX1048479" s="54"/>
      <c r="AY1048479" s="217" t="s">
        <v>1418</v>
      </c>
      <c r="AZ1048479" s="54"/>
      <c r="BA1048479" s="54"/>
      <c r="BB1048479" s="54"/>
      <c r="BC1048479" s="54"/>
      <c r="BD1048479" s="217" t="s">
        <v>1419</v>
      </c>
      <c r="BE1048479" s="54"/>
      <c r="BF1048479" s="54"/>
      <c r="BG1048479" s="54"/>
      <c r="BH1048479" s="54"/>
      <c r="BI1048479" s="54"/>
      <c r="BJ1048479" s="54"/>
      <c r="BK1048479"/>
      <c r="BL1048479"/>
      <c r="BM1048479"/>
      <c r="BN1048479"/>
      <c r="BO1048479"/>
      <c r="BP1048479"/>
      <c r="BQ1048479"/>
      <c r="BR1048479"/>
      <c r="BS1048479"/>
      <c r="BT1048479"/>
    </row>
    <row r="1048480" spans="21:72" ht="10.5" hidden="1" customHeight="1" x14ac:dyDescent="0.25">
      <c r="U1048480" s="56" t="s">
        <v>232</v>
      </c>
      <c r="AC1048480" s="54"/>
      <c r="AD1048480" s="217" t="s">
        <v>609</v>
      </c>
      <c r="AE1048480" s="54"/>
      <c r="AF1048480" s="54"/>
      <c r="AG1048480" s="54"/>
      <c r="AH1048480" s="54"/>
      <c r="AI1048480" s="217" t="s">
        <v>1420</v>
      </c>
      <c r="AJ1048480" s="54"/>
      <c r="AK1048480" s="54"/>
      <c r="AL1048480" s="54"/>
      <c r="AM1048480" s="54"/>
      <c r="AN1048480" s="54"/>
      <c r="AO1048480" s="54"/>
      <c r="AP1048480" s="54"/>
      <c r="AQ1048480" s="217" t="s">
        <v>1421</v>
      </c>
      <c r="AR1048480" s="54"/>
      <c r="AS1048480" s="54"/>
      <c r="AT1048480" s="54"/>
      <c r="AU1048480" s="54"/>
      <c r="AV1048480" s="54"/>
      <c r="AW1048480" s="54"/>
      <c r="AX1048480" s="54"/>
      <c r="AY1048480" s="217" t="s">
        <v>653</v>
      </c>
      <c r="AZ1048480" s="54"/>
      <c r="BA1048480" s="54"/>
      <c r="BB1048480" s="54"/>
      <c r="BC1048480" s="54"/>
      <c r="BD1048480" s="217" t="s">
        <v>1422</v>
      </c>
      <c r="BE1048480" s="54"/>
      <c r="BF1048480" s="54"/>
      <c r="BG1048480" s="54"/>
      <c r="BH1048480" s="54"/>
      <c r="BI1048480" s="54"/>
      <c r="BJ1048480" s="54"/>
      <c r="BK1048480"/>
      <c r="BL1048480"/>
      <c r="BM1048480"/>
      <c r="BN1048480"/>
      <c r="BO1048480"/>
      <c r="BP1048480"/>
      <c r="BQ1048480"/>
      <c r="BR1048480"/>
      <c r="BS1048480"/>
      <c r="BT1048480"/>
    </row>
    <row r="1048481" spans="19:72" ht="10.5" hidden="1" customHeight="1" x14ac:dyDescent="0.25">
      <c r="U1048481" s="56" t="s">
        <v>233</v>
      </c>
      <c r="AC1048481" s="54"/>
      <c r="AD1048481" s="217" t="s">
        <v>610</v>
      </c>
      <c r="AE1048481" s="54"/>
      <c r="AF1048481" s="54"/>
      <c r="AG1048481" s="54"/>
      <c r="AH1048481" s="54"/>
      <c r="AI1048481" s="217" t="s">
        <v>1423</v>
      </c>
      <c r="AJ1048481" s="54"/>
      <c r="AK1048481" s="54"/>
      <c r="AL1048481" s="54"/>
      <c r="AM1048481" s="54"/>
      <c r="AN1048481" s="54"/>
      <c r="AO1048481" s="54"/>
      <c r="AP1048481" s="54"/>
      <c r="AQ1048481" s="217" t="s">
        <v>1343</v>
      </c>
      <c r="AR1048481" s="54"/>
      <c r="AS1048481" s="54"/>
      <c r="AT1048481" s="54"/>
      <c r="AU1048481" s="54"/>
      <c r="AV1048481" s="54"/>
      <c r="AW1048481" s="54"/>
      <c r="AX1048481" s="54"/>
      <c r="AY1048481" s="217" t="s">
        <v>1424</v>
      </c>
      <c r="AZ1048481" s="54"/>
      <c r="BA1048481" s="54"/>
      <c r="BB1048481" s="54"/>
      <c r="BC1048481" s="54"/>
      <c r="BD1048481" s="217" t="s">
        <v>1425</v>
      </c>
      <c r="BE1048481" s="54"/>
      <c r="BF1048481" s="54"/>
      <c r="BG1048481" s="54"/>
      <c r="BH1048481" s="54"/>
      <c r="BI1048481" s="54"/>
      <c r="BJ1048481" s="54"/>
      <c r="BK1048481"/>
      <c r="BL1048481"/>
      <c r="BM1048481"/>
      <c r="BN1048481"/>
      <c r="BO1048481"/>
      <c r="BP1048481"/>
      <c r="BQ1048481"/>
      <c r="BR1048481"/>
      <c r="BS1048481"/>
      <c r="BT1048481"/>
    </row>
    <row r="1048482" spans="19:72" ht="10.5" hidden="1" customHeight="1" x14ac:dyDescent="0.25">
      <c r="S1048482" s="54"/>
      <c r="U1048482" s="56" t="s">
        <v>234</v>
      </c>
      <c r="AC1048482" s="54"/>
      <c r="AD1048482" s="217" t="s">
        <v>611</v>
      </c>
      <c r="AE1048482" s="54"/>
      <c r="AF1048482" s="54"/>
      <c r="AG1048482" s="54"/>
      <c r="AH1048482" s="54"/>
      <c r="AI1048482" s="217" t="s">
        <v>1426</v>
      </c>
      <c r="AJ1048482" s="54"/>
      <c r="AK1048482" s="54"/>
      <c r="AL1048482" s="54"/>
      <c r="AM1048482" s="54"/>
      <c r="AN1048482" s="54"/>
      <c r="AO1048482" s="54"/>
      <c r="AP1048482" s="54"/>
      <c r="AQ1048482" s="217" t="s">
        <v>276</v>
      </c>
      <c r="AR1048482" s="54"/>
      <c r="AS1048482" s="54"/>
      <c r="AT1048482" s="54"/>
      <c r="AU1048482" s="54"/>
      <c r="AV1048482" s="54"/>
      <c r="AW1048482" s="54"/>
      <c r="AX1048482" s="54"/>
      <c r="AY1048482" s="217" t="s">
        <v>1427</v>
      </c>
      <c r="AZ1048482" s="54"/>
      <c r="BA1048482" s="54"/>
      <c r="BB1048482" s="54"/>
      <c r="BC1048482" s="54"/>
      <c r="BD1048482" s="217" t="s">
        <v>1428</v>
      </c>
      <c r="BE1048482" s="54"/>
      <c r="BF1048482" s="54"/>
      <c r="BG1048482" s="54"/>
      <c r="BH1048482" s="54"/>
      <c r="BI1048482" s="54"/>
      <c r="BJ1048482" s="54"/>
      <c r="BK1048482"/>
      <c r="BL1048482"/>
      <c r="BM1048482"/>
      <c r="BN1048482"/>
      <c r="BO1048482"/>
      <c r="BP1048482"/>
      <c r="BQ1048482"/>
      <c r="BR1048482"/>
      <c r="BS1048482"/>
      <c r="BT1048482"/>
    </row>
    <row r="1048483" spans="19:72" ht="10.5" hidden="1" customHeight="1" x14ac:dyDescent="0.25">
      <c r="U1048483" s="56" t="s">
        <v>235</v>
      </c>
      <c r="AC1048483" s="54"/>
      <c r="AD1048483" s="217" t="s">
        <v>612</v>
      </c>
      <c r="AE1048483" s="54"/>
      <c r="AF1048483" s="54"/>
      <c r="AG1048483" s="54"/>
      <c r="AH1048483" s="54"/>
      <c r="AI1048483" s="217" t="s">
        <v>1429</v>
      </c>
      <c r="AJ1048483" s="54"/>
      <c r="AK1048483" s="54"/>
      <c r="AL1048483" s="54"/>
      <c r="AM1048483" s="54"/>
      <c r="AN1048483" s="54"/>
      <c r="AO1048483" s="54"/>
      <c r="AP1048483" s="54"/>
      <c r="AQ1048483" s="217" t="s">
        <v>1430</v>
      </c>
      <c r="AR1048483" s="54"/>
      <c r="AS1048483" s="54"/>
      <c r="AT1048483" s="54"/>
      <c r="AU1048483" s="54"/>
      <c r="AV1048483" s="54"/>
      <c r="AW1048483" s="54"/>
      <c r="AX1048483" s="54"/>
      <c r="AY1048483" s="217" t="s">
        <v>1431</v>
      </c>
      <c r="AZ1048483" s="54"/>
      <c r="BA1048483" s="54"/>
      <c r="BB1048483" s="54"/>
      <c r="BC1048483" s="54"/>
      <c r="BD1048483" s="217" t="s">
        <v>1432</v>
      </c>
      <c r="BE1048483" s="54"/>
      <c r="BF1048483" s="54"/>
      <c r="BG1048483" s="54"/>
      <c r="BH1048483" s="54"/>
      <c r="BI1048483" s="54"/>
      <c r="BJ1048483" s="54"/>
      <c r="BK1048483"/>
      <c r="BL1048483"/>
      <c r="BM1048483"/>
      <c r="BN1048483"/>
      <c r="BO1048483"/>
      <c r="BP1048483"/>
      <c r="BQ1048483"/>
      <c r="BR1048483"/>
      <c r="BS1048483"/>
      <c r="BT1048483"/>
    </row>
    <row r="1048484" spans="19:72" ht="10.5" hidden="1" customHeight="1" x14ac:dyDescent="0.25">
      <c r="U1048484" s="56" t="s">
        <v>236</v>
      </c>
      <c r="AC1048484" s="54"/>
      <c r="AD1048484" s="217" t="s">
        <v>613</v>
      </c>
      <c r="AE1048484" s="54"/>
      <c r="AF1048484" s="54"/>
      <c r="AG1048484" s="54"/>
      <c r="AH1048484" s="54"/>
      <c r="AI1048484" s="217" t="s">
        <v>1433</v>
      </c>
      <c r="AJ1048484" s="54"/>
      <c r="AK1048484" s="54"/>
      <c r="AL1048484" s="54"/>
      <c r="AM1048484" s="54"/>
      <c r="AN1048484" s="54"/>
      <c r="AO1048484" s="54"/>
      <c r="AP1048484" s="54"/>
      <c r="AQ1048484" s="217" t="s">
        <v>1434</v>
      </c>
      <c r="AR1048484" s="54"/>
      <c r="AS1048484" s="54"/>
      <c r="AT1048484" s="54"/>
      <c r="AU1048484" s="54"/>
      <c r="AV1048484" s="54"/>
      <c r="AW1048484" s="54"/>
      <c r="AX1048484" s="54"/>
      <c r="AY1048484" s="217" t="s">
        <v>1435</v>
      </c>
      <c r="AZ1048484" s="54"/>
      <c r="BA1048484" s="54"/>
      <c r="BB1048484" s="54"/>
      <c r="BC1048484" s="54"/>
      <c r="BD1048484" s="217" t="s">
        <v>1436</v>
      </c>
      <c r="BE1048484" s="54"/>
      <c r="BF1048484" s="54"/>
      <c r="BG1048484" s="54"/>
      <c r="BH1048484" s="54"/>
      <c r="BI1048484" s="54"/>
      <c r="BJ1048484" s="54"/>
      <c r="BK1048484"/>
      <c r="BL1048484"/>
      <c r="BM1048484"/>
      <c r="BN1048484"/>
      <c r="BO1048484"/>
      <c r="BP1048484"/>
      <c r="BQ1048484"/>
      <c r="BR1048484"/>
      <c r="BS1048484"/>
      <c r="BT1048484"/>
    </row>
    <row r="1048485" spans="19:72" ht="10.5" hidden="1" customHeight="1" x14ac:dyDescent="0.25">
      <c r="U1048485" s="56" t="s">
        <v>237</v>
      </c>
      <c r="AC1048485" s="54"/>
      <c r="AD1048485" s="217" t="s">
        <v>614</v>
      </c>
      <c r="AE1048485" s="54"/>
      <c r="AF1048485" s="54"/>
      <c r="AG1048485" s="54"/>
      <c r="AH1048485" s="54"/>
      <c r="AI1048485" s="217" t="s">
        <v>1437</v>
      </c>
      <c r="AJ1048485" s="54"/>
      <c r="AK1048485" s="54"/>
      <c r="AL1048485" s="54"/>
      <c r="AM1048485" s="54"/>
      <c r="AN1048485" s="54"/>
      <c r="AO1048485" s="54"/>
      <c r="AP1048485" s="54"/>
      <c r="AQ1048485" s="217" t="s">
        <v>1438</v>
      </c>
      <c r="AR1048485" s="54"/>
      <c r="AS1048485" s="54"/>
      <c r="AT1048485" s="54"/>
      <c r="AU1048485" s="54"/>
      <c r="AV1048485" s="54"/>
      <c r="AW1048485" s="54"/>
      <c r="AX1048485" s="54"/>
      <c r="AY1048485" s="217" t="s">
        <v>1439</v>
      </c>
      <c r="AZ1048485" s="54"/>
      <c r="BA1048485" s="54"/>
      <c r="BB1048485" s="54"/>
      <c r="BC1048485" s="54"/>
      <c r="BD1048485" s="217" t="s">
        <v>1440</v>
      </c>
      <c r="BE1048485" s="54"/>
      <c r="BF1048485" s="54"/>
      <c r="BG1048485" s="54"/>
      <c r="BH1048485" s="54"/>
      <c r="BI1048485" s="54"/>
      <c r="BJ1048485" s="54"/>
      <c r="BK1048485"/>
      <c r="BL1048485"/>
      <c r="BM1048485"/>
      <c r="BN1048485"/>
      <c r="BO1048485"/>
      <c r="BP1048485"/>
      <c r="BQ1048485"/>
      <c r="BR1048485"/>
      <c r="BS1048485"/>
      <c r="BT1048485"/>
    </row>
    <row r="1048486" spans="19:72" ht="10.5" hidden="1" customHeight="1" x14ac:dyDescent="0.25">
      <c r="U1048486" s="56" t="s">
        <v>238</v>
      </c>
      <c r="AC1048486" s="54"/>
      <c r="AD1048486" s="217" t="s">
        <v>615</v>
      </c>
      <c r="AE1048486" s="54"/>
      <c r="AF1048486" s="54"/>
      <c r="AG1048486" s="54"/>
      <c r="AH1048486" s="54"/>
      <c r="AI1048486" s="217" t="s">
        <v>1441</v>
      </c>
      <c r="AJ1048486" s="54"/>
      <c r="AK1048486" s="54"/>
      <c r="AL1048486" s="54"/>
      <c r="AM1048486" s="54"/>
      <c r="AN1048486" s="54"/>
      <c r="AO1048486" s="54"/>
      <c r="AP1048486" s="54"/>
      <c r="AQ1048486" s="217" t="s">
        <v>1442</v>
      </c>
      <c r="AR1048486" s="54"/>
      <c r="AS1048486" s="54"/>
      <c r="AT1048486" s="54"/>
      <c r="AU1048486" s="54"/>
      <c r="AV1048486" s="54"/>
      <c r="AW1048486" s="54"/>
      <c r="AX1048486" s="54"/>
      <c r="AY1048486" s="217" t="s">
        <v>1443</v>
      </c>
      <c r="AZ1048486" s="54"/>
      <c r="BA1048486" s="54"/>
      <c r="BB1048486" s="54"/>
      <c r="BC1048486" s="54"/>
      <c r="BD1048486" s="217" t="s">
        <v>1444</v>
      </c>
      <c r="BE1048486" s="54"/>
      <c r="BF1048486" s="54"/>
      <c r="BG1048486" s="54"/>
      <c r="BH1048486" s="54"/>
      <c r="BI1048486" s="54"/>
      <c r="BJ1048486" s="54"/>
      <c r="BK1048486"/>
      <c r="BL1048486"/>
      <c r="BM1048486"/>
      <c r="BN1048486"/>
      <c r="BO1048486"/>
      <c r="BP1048486"/>
      <c r="BQ1048486"/>
      <c r="BR1048486"/>
      <c r="BS1048486"/>
      <c r="BT1048486"/>
    </row>
    <row r="1048487" spans="19:72" ht="10.5" hidden="1" customHeight="1" x14ac:dyDescent="0.25">
      <c r="U1048487" s="56" t="s">
        <v>239</v>
      </c>
      <c r="AC1048487" s="54"/>
      <c r="AD1048487" s="217" t="s">
        <v>616</v>
      </c>
      <c r="AE1048487" s="54"/>
      <c r="AF1048487" s="54"/>
      <c r="AG1048487" s="54"/>
      <c r="AH1048487" s="54"/>
      <c r="AI1048487" s="217" t="s">
        <v>1445</v>
      </c>
      <c r="AJ1048487" s="54"/>
      <c r="AK1048487" s="54"/>
      <c r="AL1048487" s="54"/>
      <c r="AM1048487" s="54"/>
      <c r="AN1048487" s="54"/>
      <c r="AO1048487" s="54"/>
      <c r="AP1048487" s="54"/>
      <c r="AQ1048487" s="217" t="s">
        <v>671</v>
      </c>
      <c r="AR1048487" s="54"/>
      <c r="AS1048487" s="54"/>
      <c r="AT1048487" s="54"/>
      <c r="AU1048487" s="54"/>
      <c r="AV1048487" s="54"/>
      <c r="AW1048487" s="54"/>
      <c r="AX1048487" s="54"/>
      <c r="AY1048487" s="217" t="s">
        <v>1446</v>
      </c>
      <c r="AZ1048487" s="54"/>
      <c r="BA1048487" s="54"/>
      <c r="BB1048487" s="54"/>
      <c r="BC1048487" s="54"/>
      <c r="BD1048487" s="217" t="s">
        <v>1447</v>
      </c>
      <c r="BE1048487" s="54"/>
      <c r="BF1048487" s="54"/>
      <c r="BG1048487" s="54"/>
      <c r="BH1048487" s="54"/>
      <c r="BI1048487" s="54"/>
      <c r="BJ1048487" s="54"/>
      <c r="BK1048487"/>
      <c r="BL1048487"/>
      <c r="BM1048487"/>
      <c r="BN1048487"/>
      <c r="BO1048487"/>
      <c r="BP1048487"/>
      <c r="BQ1048487"/>
      <c r="BR1048487"/>
      <c r="BS1048487"/>
      <c r="BT1048487"/>
    </row>
    <row r="1048488" spans="19:72" ht="10.5" hidden="1" customHeight="1" x14ac:dyDescent="0.25">
      <c r="U1048488" s="56" t="s">
        <v>240</v>
      </c>
      <c r="AC1048488" s="54"/>
      <c r="AD1048488" s="217" t="s">
        <v>617</v>
      </c>
      <c r="AE1048488" s="54"/>
      <c r="AF1048488" s="54"/>
      <c r="AG1048488" s="54"/>
      <c r="AH1048488" s="54"/>
      <c r="AI1048488" s="217" t="s">
        <v>1192</v>
      </c>
      <c r="AJ1048488" s="54"/>
      <c r="AK1048488" s="54"/>
      <c r="AL1048488" s="54"/>
      <c r="AM1048488" s="54"/>
      <c r="AN1048488" s="54"/>
      <c r="AO1048488" s="54"/>
      <c r="AP1048488" s="54"/>
      <c r="AQ1048488" s="217" t="s">
        <v>1448</v>
      </c>
      <c r="AR1048488" s="54"/>
      <c r="AS1048488" s="54"/>
      <c r="AT1048488" s="54"/>
      <c r="AU1048488" s="54"/>
      <c r="AV1048488" s="54"/>
      <c r="AW1048488" s="54"/>
      <c r="AX1048488" s="54"/>
      <c r="AY1048488" s="54"/>
      <c r="AZ1048488" s="54"/>
      <c r="BA1048488" s="54"/>
      <c r="BB1048488" s="54"/>
      <c r="BC1048488" s="54"/>
      <c r="BD1048488" s="217" t="s">
        <v>1449</v>
      </c>
      <c r="BE1048488" s="54"/>
      <c r="BF1048488" s="54"/>
      <c r="BG1048488" s="54"/>
      <c r="BH1048488" s="54"/>
      <c r="BI1048488" s="54"/>
      <c r="BJ1048488" s="54"/>
      <c r="BK1048488"/>
      <c r="BL1048488"/>
      <c r="BM1048488"/>
      <c r="BN1048488"/>
      <c r="BO1048488"/>
      <c r="BP1048488"/>
      <c r="BQ1048488"/>
      <c r="BR1048488"/>
      <c r="BS1048488"/>
      <c r="BT1048488"/>
    </row>
    <row r="1048489" spans="19:72" ht="10.5" hidden="1" customHeight="1" x14ac:dyDescent="0.25">
      <c r="U1048489" s="56" t="s">
        <v>241</v>
      </c>
      <c r="AC1048489" s="54"/>
      <c r="AD1048489" s="217" t="s">
        <v>618</v>
      </c>
      <c r="AE1048489" s="54"/>
      <c r="AF1048489" s="54"/>
      <c r="AG1048489" s="54"/>
      <c r="AH1048489" s="54"/>
      <c r="AI1048489" s="217" t="s">
        <v>1450</v>
      </c>
      <c r="AJ1048489" s="54"/>
      <c r="AK1048489" s="54"/>
      <c r="AL1048489" s="54"/>
      <c r="AM1048489" s="54"/>
      <c r="AN1048489" s="54"/>
      <c r="AO1048489" s="54"/>
      <c r="AP1048489" s="54"/>
      <c r="AQ1048489" s="217" t="s">
        <v>1451</v>
      </c>
      <c r="AR1048489" s="54"/>
      <c r="AS1048489" s="54"/>
      <c r="AT1048489" s="54"/>
      <c r="AU1048489" s="54"/>
      <c r="AV1048489" s="54"/>
      <c r="AW1048489" s="54"/>
      <c r="AX1048489" s="54"/>
      <c r="AY1048489" s="54"/>
      <c r="AZ1048489" s="54"/>
      <c r="BA1048489" s="54"/>
      <c r="BB1048489" s="54"/>
      <c r="BC1048489" s="54"/>
      <c r="BD1048489" s="217" t="s">
        <v>637</v>
      </c>
      <c r="BE1048489" s="54"/>
      <c r="BF1048489" s="54"/>
      <c r="BG1048489" s="54"/>
      <c r="BH1048489" s="54"/>
      <c r="BI1048489" s="54"/>
      <c r="BJ1048489" s="54"/>
      <c r="BK1048489"/>
      <c r="BL1048489"/>
      <c r="BM1048489"/>
      <c r="BN1048489"/>
      <c r="BO1048489"/>
      <c r="BP1048489"/>
      <c r="BQ1048489"/>
      <c r="BR1048489"/>
      <c r="BS1048489"/>
      <c r="BT1048489"/>
    </row>
    <row r="1048490" spans="19:72" ht="10.5" hidden="1" customHeight="1" x14ac:dyDescent="0.25">
      <c r="U1048490" s="56" t="s">
        <v>242</v>
      </c>
      <c r="AC1048490" s="54"/>
      <c r="AD1048490" s="217" t="s">
        <v>619</v>
      </c>
      <c r="AE1048490" s="54"/>
      <c r="AF1048490" s="54"/>
      <c r="AG1048490" s="54"/>
      <c r="AH1048490" s="54"/>
      <c r="AI1048490" s="217" t="s">
        <v>1452</v>
      </c>
      <c r="AJ1048490" s="54"/>
      <c r="AK1048490" s="54"/>
      <c r="AL1048490" s="54"/>
      <c r="AM1048490" s="54"/>
      <c r="AN1048490" s="54"/>
      <c r="AO1048490" s="54"/>
      <c r="AP1048490" s="54"/>
      <c r="AQ1048490" s="217" t="s">
        <v>1453</v>
      </c>
      <c r="AR1048490" s="54"/>
      <c r="AS1048490" s="54"/>
      <c r="AT1048490" s="54"/>
      <c r="AU1048490" s="54"/>
      <c r="AV1048490" s="54"/>
      <c r="AW1048490" s="54"/>
      <c r="AX1048490" s="54"/>
      <c r="AY1048490" s="54"/>
      <c r="AZ1048490" s="54"/>
      <c r="BA1048490" s="54"/>
      <c r="BB1048490" s="54"/>
      <c r="BC1048490" s="54"/>
      <c r="BD1048490" s="217" t="s">
        <v>1454</v>
      </c>
      <c r="BE1048490" s="54"/>
      <c r="BF1048490" s="54"/>
      <c r="BG1048490" s="54"/>
      <c r="BH1048490" s="54"/>
      <c r="BI1048490" s="54"/>
      <c r="BJ1048490" s="54"/>
      <c r="BK1048490"/>
      <c r="BL1048490"/>
      <c r="BM1048490"/>
      <c r="BN1048490"/>
      <c r="BO1048490"/>
      <c r="BP1048490"/>
      <c r="BQ1048490"/>
      <c r="BR1048490"/>
      <c r="BS1048490"/>
      <c r="BT1048490"/>
    </row>
    <row r="1048491" spans="19:72" ht="10.5" hidden="1" customHeight="1" x14ac:dyDescent="0.25">
      <c r="U1048491" s="56" t="s">
        <v>243</v>
      </c>
      <c r="AC1048491" s="54"/>
      <c r="AD1048491" s="217" t="s">
        <v>620</v>
      </c>
      <c r="AE1048491" s="54"/>
      <c r="AF1048491" s="54"/>
      <c r="AG1048491" s="54"/>
      <c r="AH1048491" s="54"/>
      <c r="AI1048491" s="217" t="s">
        <v>1455</v>
      </c>
      <c r="AJ1048491" s="54"/>
      <c r="AK1048491" s="54"/>
      <c r="AL1048491" s="54"/>
      <c r="AM1048491" s="54"/>
      <c r="AN1048491" s="54"/>
      <c r="AO1048491" s="54"/>
      <c r="AP1048491" s="54"/>
      <c r="AQ1048491" s="217" t="s">
        <v>1456</v>
      </c>
      <c r="AR1048491" s="54"/>
      <c r="AS1048491" s="54"/>
      <c r="AT1048491" s="54"/>
      <c r="AU1048491" s="54"/>
      <c r="AV1048491" s="54"/>
      <c r="AW1048491" s="54"/>
      <c r="AX1048491" s="54"/>
      <c r="AY1048491" s="54"/>
      <c r="AZ1048491" s="54"/>
      <c r="BA1048491" s="54"/>
      <c r="BB1048491" s="54"/>
      <c r="BC1048491" s="54"/>
      <c r="BD1048491" s="217" t="s">
        <v>756</v>
      </c>
      <c r="BE1048491" s="54"/>
      <c r="BF1048491" s="54"/>
      <c r="BG1048491" s="54"/>
      <c r="BH1048491" s="54"/>
      <c r="BI1048491" s="54"/>
      <c r="BJ1048491" s="54"/>
      <c r="BK1048491"/>
      <c r="BL1048491"/>
      <c r="BM1048491"/>
      <c r="BN1048491"/>
      <c r="BO1048491"/>
      <c r="BP1048491"/>
      <c r="BQ1048491"/>
      <c r="BR1048491"/>
      <c r="BS1048491"/>
      <c r="BT1048491"/>
    </row>
    <row r="1048492" spans="19:72" ht="10.5" hidden="1" customHeight="1" x14ac:dyDescent="0.25">
      <c r="U1048492" s="56" t="s">
        <v>244</v>
      </c>
      <c r="AC1048492" s="54"/>
      <c r="AD1048492" s="217" t="s">
        <v>621</v>
      </c>
      <c r="AE1048492" s="54"/>
      <c r="AF1048492" s="54"/>
      <c r="AG1048492" s="54"/>
      <c r="AH1048492" s="54"/>
      <c r="AI1048492" s="217" t="s">
        <v>1457</v>
      </c>
      <c r="AJ1048492" s="54"/>
      <c r="AK1048492" s="54"/>
      <c r="AL1048492" s="54"/>
      <c r="AM1048492" s="54"/>
      <c r="AN1048492" s="54"/>
      <c r="AO1048492" s="54"/>
      <c r="AP1048492" s="54"/>
      <c r="AQ1048492" s="217" t="s">
        <v>1458</v>
      </c>
      <c r="AR1048492" s="54"/>
      <c r="AS1048492" s="54"/>
      <c r="AT1048492" s="54"/>
      <c r="AU1048492" s="54"/>
      <c r="AV1048492" s="54"/>
      <c r="AW1048492" s="54"/>
      <c r="AX1048492" s="54"/>
      <c r="AY1048492" s="54"/>
      <c r="AZ1048492" s="54"/>
      <c r="BA1048492" s="54"/>
      <c r="BB1048492" s="54"/>
      <c r="BC1048492" s="54"/>
      <c r="BD1048492" s="217" t="s">
        <v>1459</v>
      </c>
      <c r="BE1048492" s="54"/>
      <c r="BF1048492" s="54"/>
      <c r="BG1048492" s="54"/>
      <c r="BH1048492" s="54"/>
      <c r="BI1048492" s="54"/>
      <c r="BJ1048492" s="54"/>
      <c r="BK1048492"/>
      <c r="BL1048492"/>
      <c r="BM1048492"/>
      <c r="BN1048492"/>
      <c r="BO1048492"/>
      <c r="BP1048492"/>
      <c r="BQ1048492"/>
      <c r="BR1048492"/>
      <c r="BS1048492"/>
      <c r="BT1048492"/>
    </row>
    <row r="1048493" spans="19:72" ht="10.5" hidden="1" customHeight="1" x14ac:dyDescent="0.25">
      <c r="U1048493" s="56" t="s">
        <v>245</v>
      </c>
      <c r="AC1048493" s="54"/>
      <c r="AD1048493" s="217" t="s">
        <v>622</v>
      </c>
      <c r="AE1048493" s="54"/>
      <c r="AF1048493" s="54"/>
      <c r="AG1048493" s="54"/>
      <c r="AH1048493" s="54"/>
      <c r="AI1048493" s="217" t="s">
        <v>1460</v>
      </c>
      <c r="AJ1048493" s="54"/>
      <c r="AK1048493" s="54"/>
      <c r="AL1048493" s="54"/>
      <c r="AM1048493" s="54"/>
      <c r="AN1048493" s="54"/>
      <c r="AO1048493" s="54"/>
      <c r="AP1048493" s="54"/>
      <c r="AQ1048493" s="217" t="s">
        <v>1461</v>
      </c>
      <c r="AR1048493" s="54"/>
      <c r="AS1048493" s="54"/>
      <c r="AT1048493" s="54"/>
      <c r="AU1048493" s="54"/>
      <c r="AV1048493" s="54"/>
      <c r="AW1048493" s="54"/>
      <c r="AX1048493" s="54"/>
      <c r="AY1048493" s="54"/>
      <c r="AZ1048493" s="54"/>
      <c r="BA1048493" s="54"/>
      <c r="BB1048493" s="54"/>
      <c r="BC1048493" s="54"/>
      <c r="BD1048493" s="217" t="s">
        <v>1462</v>
      </c>
      <c r="BE1048493" s="54"/>
      <c r="BF1048493" s="54"/>
      <c r="BG1048493" s="54"/>
      <c r="BH1048493" s="54"/>
      <c r="BI1048493" s="54"/>
      <c r="BJ1048493" s="54"/>
      <c r="BK1048493"/>
      <c r="BL1048493"/>
      <c r="BM1048493"/>
      <c r="BN1048493"/>
      <c r="BO1048493"/>
      <c r="BP1048493"/>
      <c r="BQ1048493"/>
      <c r="BR1048493"/>
      <c r="BS1048493"/>
      <c r="BT1048493"/>
    </row>
    <row r="1048494" spans="19:72" ht="10.5" hidden="1" customHeight="1" x14ac:dyDescent="0.25">
      <c r="U1048494" s="56" t="s">
        <v>246</v>
      </c>
      <c r="AC1048494" s="54"/>
      <c r="AD1048494" s="217" t="s">
        <v>623</v>
      </c>
      <c r="AE1048494" s="54"/>
      <c r="AF1048494" s="54"/>
      <c r="AG1048494" s="54"/>
      <c r="AH1048494" s="54"/>
      <c r="AI1048494" s="217" t="s">
        <v>1463</v>
      </c>
      <c r="AJ1048494" s="54"/>
      <c r="AK1048494" s="54"/>
      <c r="AL1048494" s="54"/>
      <c r="AM1048494" s="54"/>
      <c r="AN1048494" s="54"/>
      <c r="AO1048494" s="54"/>
      <c r="AP1048494" s="54"/>
      <c r="AQ1048494" s="217" t="s">
        <v>1464</v>
      </c>
      <c r="AR1048494" s="54"/>
      <c r="AS1048494" s="54"/>
      <c r="AT1048494" s="54"/>
      <c r="AU1048494" s="54"/>
      <c r="AV1048494" s="54"/>
      <c r="AW1048494" s="54"/>
      <c r="AX1048494" s="54"/>
      <c r="AY1048494" s="54"/>
      <c r="AZ1048494" s="54"/>
      <c r="BA1048494" s="54"/>
      <c r="BB1048494" s="54"/>
      <c r="BC1048494" s="54"/>
      <c r="BD1048494" s="217" t="s">
        <v>1465</v>
      </c>
      <c r="BE1048494" s="54"/>
      <c r="BF1048494" s="54"/>
      <c r="BG1048494" s="54"/>
      <c r="BH1048494" s="54"/>
      <c r="BI1048494" s="54"/>
      <c r="BJ1048494" s="54"/>
      <c r="BK1048494"/>
      <c r="BL1048494"/>
      <c r="BM1048494"/>
      <c r="BN1048494"/>
      <c r="BO1048494"/>
      <c r="BP1048494"/>
      <c r="BQ1048494"/>
      <c r="BR1048494"/>
      <c r="BS1048494"/>
      <c r="BT1048494"/>
    </row>
    <row r="1048495" spans="19:72" ht="10.5" hidden="1" customHeight="1" x14ac:dyDescent="0.25">
      <c r="U1048495" s="56" t="s">
        <v>247</v>
      </c>
      <c r="AC1048495" s="54"/>
      <c r="AD1048495" s="217" t="s">
        <v>624</v>
      </c>
      <c r="AE1048495" s="54"/>
      <c r="AF1048495" s="54"/>
      <c r="AG1048495" s="54"/>
      <c r="AH1048495" s="54"/>
      <c r="AI1048495" s="217" t="s">
        <v>1466</v>
      </c>
      <c r="AJ1048495" s="54"/>
      <c r="AK1048495" s="54"/>
      <c r="AL1048495" s="54"/>
      <c r="AM1048495" s="54"/>
      <c r="AN1048495" s="54"/>
      <c r="AO1048495" s="54"/>
      <c r="AP1048495" s="54"/>
      <c r="AQ1048495" s="217" t="s">
        <v>1467</v>
      </c>
      <c r="AR1048495" s="54"/>
      <c r="AS1048495" s="54"/>
      <c r="AT1048495" s="54"/>
      <c r="AU1048495" s="54"/>
      <c r="AV1048495" s="54"/>
      <c r="AW1048495" s="54"/>
      <c r="AX1048495" s="54"/>
      <c r="AY1048495" s="54"/>
      <c r="AZ1048495" s="54"/>
      <c r="BA1048495" s="54"/>
      <c r="BB1048495" s="54"/>
      <c r="BC1048495" s="54"/>
      <c r="BD1048495" s="217" t="s">
        <v>1468</v>
      </c>
      <c r="BE1048495" s="54"/>
      <c r="BF1048495" s="54"/>
      <c r="BG1048495" s="54"/>
      <c r="BH1048495" s="54"/>
      <c r="BI1048495" s="54"/>
      <c r="BJ1048495" s="54"/>
      <c r="BK1048495"/>
      <c r="BL1048495"/>
      <c r="BM1048495"/>
      <c r="BN1048495"/>
      <c r="BO1048495"/>
      <c r="BP1048495"/>
      <c r="BQ1048495"/>
      <c r="BR1048495"/>
      <c r="BS1048495"/>
      <c r="BT1048495"/>
    </row>
    <row r="1048496" spans="19:72" ht="10.5" hidden="1" customHeight="1" x14ac:dyDescent="0.25">
      <c r="U1048496" s="56" t="s">
        <v>248</v>
      </c>
      <c r="AC1048496" s="54"/>
      <c r="AD1048496" s="217" t="s">
        <v>625</v>
      </c>
      <c r="AE1048496" s="54"/>
      <c r="AF1048496" s="54"/>
      <c r="AG1048496" s="54"/>
      <c r="AH1048496" s="54"/>
      <c r="AI1048496" s="217" t="s">
        <v>1469</v>
      </c>
      <c r="AJ1048496" s="54"/>
      <c r="AK1048496" s="54"/>
      <c r="AL1048496" s="54"/>
      <c r="AM1048496" s="54"/>
      <c r="AN1048496" s="54"/>
      <c r="AO1048496" s="54"/>
      <c r="AP1048496" s="54"/>
      <c r="AQ1048496" s="217" t="s">
        <v>1470</v>
      </c>
      <c r="AR1048496" s="54"/>
      <c r="AS1048496" s="54"/>
      <c r="AT1048496" s="54"/>
      <c r="AU1048496" s="54"/>
      <c r="AV1048496" s="54"/>
      <c r="AW1048496" s="54"/>
      <c r="AX1048496" s="54"/>
      <c r="AY1048496" s="54"/>
      <c r="AZ1048496" s="54"/>
      <c r="BA1048496" s="54"/>
      <c r="BB1048496" s="54"/>
      <c r="BC1048496" s="54"/>
      <c r="BD1048496" s="217" t="s">
        <v>971</v>
      </c>
      <c r="BE1048496" s="54"/>
      <c r="BF1048496" s="54"/>
      <c r="BG1048496" s="54"/>
      <c r="BH1048496" s="54"/>
      <c r="BI1048496" s="54"/>
      <c r="BJ1048496" s="54"/>
      <c r="BK1048496"/>
      <c r="BL1048496"/>
      <c r="BM1048496"/>
      <c r="BN1048496"/>
      <c r="BO1048496"/>
      <c r="BP1048496"/>
      <c r="BQ1048496"/>
      <c r="BR1048496"/>
      <c r="BS1048496"/>
      <c r="BT1048496"/>
    </row>
    <row r="1048497" spans="2:72" ht="8.25" hidden="1" customHeight="1" x14ac:dyDescent="0.25">
      <c r="U1048497" s="56" t="s">
        <v>249</v>
      </c>
      <c r="AC1048497" s="54"/>
      <c r="AD1048497" s="217" t="s">
        <v>276</v>
      </c>
      <c r="AE1048497" s="54"/>
      <c r="AF1048497" s="54"/>
      <c r="AG1048497" s="54"/>
      <c r="AH1048497" s="54"/>
      <c r="AI1048497" s="217" t="s">
        <v>1471</v>
      </c>
      <c r="AJ1048497" s="54"/>
      <c r="AK1048497" s="54"/>
      <c r="AL1048497" s="54"/>
      <c r="AM1048497" s="54"/>
      <c r="AN1048497" s="54"/>
      <c r="AO1048497" s="54"/>
      <c r="AP1048497" s="54"/>
      <c r="AQ1048497" s="217" t="s">
        <v>1472</v>
      </c>
      <c r="AR1048497" s="54"/>
      <c r="AS1048497" s="54"/>
      <c r="AT1048497" s="54"/>
      <c r="AU1048497" s="54"/>
      <c r="AV1048497" s="54"/>
      <c r="AW1048497" s="54"/>
      <c r="AX1048497" s="54"/>
      <c r="AY1048497" s="54"/>
      <c r="AZ1048497" s="54"/>
      <c r="BA1048497" s="54"/>
      <c r="BB1048497" s="54"/>
      <c r="BC1048497" s="54"/>
      <c r="BD1048497" s="217" t="s">
        <v>1473</v>
      </c>
      <c r="BE1048497" s="54"/>
      <c r="BF1048497" s="54"/>
      <c r="BG1048497" s="54"/>
      <c r="BH1048497" s="54"/>
      <c r="BI1048497" s="54"/>
      <c r="BJ1048497" s="54"/>
      <c r="BK1048497"/>
      <c r="BL1048497"/>
      <c r="BM1048497"/>
      <c r="BN1048497"/>
      <c r="BO1048497"/>
      <c r="BP1048497"/>
      <c r="BQ1048497"/>
      <c r="BR1048497"/>
      <c r="BS1048497"/>
      <c r="BT1048497"/>
    </row>
    <row r="1048498" spans="2:72" ht="10.5" hidden="1" customHeight="1" x14ac:dyDescent="0.25">
      <c r="U1048498" s="56" t="s">
        <v>250</v>
      </c>
      <c r="AC1048498" s="54"/>
      <c r="AD1048498" s="217" t="s">
        <v>626</v>
      </c>
      <c r="AE1048498" s="54"/>
      <c r="AF1048498" s="54"/>
      <c r="AG1048498" s="54"/>
      <c r="AH1048498" s="54"/>
      <c r="AI1048498" s="217" t="s">
        <v>1474</v>
      </c>
      <c r="AJ1048498" s="54"/>
      <c r="AK1048498" s="54"/>
      <c r="AL1048498" s="54"/>
      <c r="AM1048498" s="54"/>
      <c r="AN1048498" s="54"/>
      <c r="AO1048498" s="54"/>
      <c r="AP1048498" s="54"/>
      <c r="AQ1048498" s="217" t="s">
        <v>1475</v>
      </c>
      <c r="AR1048498" s="54"/>
      <c r="AS1048498" s="54"/>
      <c r="AT1048498" s="54"/>
      <c r="AU1048498" s="54"/>
      <c r="AV1048498" s="54"/>
      <c r="AW1048498" s="54"/>
      <c r="AX1048498" s="54"/>
      <c r="AY1048498" s="54"/>
      <c r="AZ1048498" s="54"/>
      <c r="BA1048498" s="54"/>
      <c r="BB1048498" s="54"/>
      <c r="BC1048498" s="54"/>
      <c r="BD1048498" s="217" t="s">
        <v>653</v>
      </c>
      <c r="BE1048498" s="54"/>
      <c r="BF1048498" s="54"/>
      <c r="BG1048498" s="54"/>
      <c r="BH1048498" s="54"/>
      <c r="BI1048498" s="54"/>
      <c r="BJ1048498" s="54"/>
      <c r="BK1048498"/>
      <c r="BL1048498"/>
      <c r="BM1048498"/>
      <c r="BN1048498"/>
      <c r="BO1048498"/>
      <c r="BP1048498"/>
      <c r="BQ1048498"/>
      <c r="BR1048498"/>
      <c r="BS1048498"/>
      <c r="BT1048498"/>
    </row>
    <row r="1048499" spans="2:72" ht="10.5" hidden="1" customHeight="1" x14ac:dyDescent="0.25">
      <c r="U1048499" s="56" t="s">
        <v>251</v>
      </c>
      <c r="AC1048499" s="54"/>
      <c r="AD1048499" s="217" t="s">
        <v>627</v>
      </c>
      <c r="AE1048499" s="54"/>
      <c r="AF1048499" s="54"/>
      <c r="AG1048499" s="54"/>
      <c r="AH1048499" s="54"/>
      <c r="AI1048499" s="217" t="s">
        <v>1476</v>
      </c>
      <c r="AJ1048499" s="54"/>
      <c r="AK1048499" s="54"/>
      <c r="AL1048499" s="54"/>
      <c r="AM1048499" s="54"/>
      <c r="AN1048499" s="54"/>
      <c r="AO1048499" s="54"/>
      <c r="AP1048499" s="54"/>
      <c r="AQ1048499" s="217" t="s">
        <v>1393</v>
      </c>
      <c r="AR1048499" s="54"/>
      <c r="AS1048499" s="54"/>
      <c r="AT1048499" s="54"/>
      <c r="AU1048499" s="54"/>
      <c r="AV1048499" s="54"/>
      <c r="AW1048499" s="54"/>
      <c r="AX1048499" s="54"/>
      <c r="AY1048499" s="54"/>
      <c r="AZ1048499" s="54"/>
      <c r="BA1048499" s="54"/>
      <c r="BB1048499" s="54"/>
      <c r="BC1048499" s="54"/>
      <c r="BD1048499" s="217" t="s">
        <v>1477</v>
      </c>
      <c r="BE1048499" s="54"/>
      <c r="BF1048499" s="54"/>
      <c r="BG1048499" s="54"/>
      <c r="BH1048499" s="54"/>
      <c r="BI1048499" s="54"/>
      <c r="BJ1048499" s="54"/>
      <c r="BK1048499"/>
      <c r="BL1048499"/>
      <c r="BM1048499"/>
      <c r="BN1048499"/>
      <c r="BO1048499"/>
      <c r="BP1048499"/>
      <c r="BQ1048499"/>
      <c r="BR1048499"/>
      <c r="BS1048499"/>
      <c r="BT1048499"/>
    </row>
    <row r="1048500" spans="2:72" ht="10.5" hidden="1" customHeight="1" x14ac:dyDescent="0.25">
      <c r="U1048500" s="56" t="s">
        <v>252</v>
      </c>
      <c r="AC1048500" s="54"/>
      <c r="AD1048500" s="217" t="s">
        <v>628</v>
      </c>
      <c r="AE1048500" s="54"/>
      <c r="AF1048500" s="54"/>
      <c r="AG1048500" s="54"/>
      <c r="AH1048500" s="54"/>
      <c r="AI1048500" s="217" t="s">
        <v>1478</v>
      </c>
      <c r="AJ1048500" s="54"/>
      <c r="AK1048500" s="54"/>
      <c r="AL1048500" s="54"/>
      <c r="AM1048500" s="54"/>
      <c r="AN1048500" s="54"/>
      <c r="AO1048500" s="54"/>
      <c r="AP1048500" s="54"/>
      <c r="AQ1048500" s="217" t="s">
        <v>1479</v>
      </c>
      <c r="AR1048500" s="54"/>
      <c r="AS1048500" s="54"/>
      <c r="AT1048500" s="54"/>
      <c r="AU1048500" s="54"/>
      <c r="AV1048500" s="54"/>
      <c r="AW1048500" s="54"/>
      <c r="AX1048500" s="54"/>
      <c r="AY1048500" s="54"/>
      <c r="AZ1048500" s="54"/>
      <c r="BA1048500" s="54"/>
      <c r="BB1048500" s="54"/>
      <c r="BC1048500" s="54"/>
      <c r="BD1048500" s="217" t="s">
        <v>1480</v>
      </c>
      <c r="BE1048500" s="54"/>
      <c r="BF1048500" s="54"/>
      <c r="BG1048500" s="54"/>
      <c r="BH1048500" s="54"/>
      <c r="BI1048500" s="54"/>
      <c r="BJ1048500" s="54"/>
      <c r="BK1048500"/>
      <c r="BL1048500"/>
      <c r="BM1048500"/>
      <c r="BN1048500"/>
      <c r="BO1048500"/>
      <c r="BP1048500"/>
      <c r="BQ1048500"/>
      <c r="BR1048500"/>
      <c r="BS1048500"/>
      <c r="BT1048500"/>
    </row>
    <row r="1048501" spans="2:72" ht="10.5" hidden="1" customHeight="1" x14ac:dyDescent="0.25">
      <c r="U1048501" s="56" t="s">
        <v>253</v>
      </c>
      <c r="AC1048501" s="54"/>
      <c r="AD1048501" s="217" t="s">
        <v>629</v>
      </c>
      <c r="AE1048501" s="54"/>
      <c r="AF1048501" s="54"/>
      <c r="AG1048501" s="54"/>
      <c r="AH1048501" s="54"/>
      <c r="AI1048501" s="217" t="s">
        <v>1481</v>
      </c>
      <c r="AJ1048501" s="54"/>
      <c r="AK1048501" s="54"/>
      <c r="AL1048501" s="54"/>
      <c r="AM1048501" s="54"/>
      <c r="AN1048501" s="54"/>
      <c r="AO1048501" s="54"/>
      <c r="AP1048501" s="54"/>
      <c r="AQ1048501" s="217" t="s">
        <v>1408</v>
      </c>
      <c r="AR1048501" s="54"/>
      <c r="AS1048501" s="54"/>
      <c r="AT1048501" s="54"/>
      <c r="AU1048501" s="54"/>
      <c r="AV1048501" s="54"/>
      <c r="AW1048501" s="54"/>
      <c r="AX1048501" s="54"/>
      <c r="AY1048501" s="54"/>
      <c r="AZ1048501" s="54"/>
      <c r="BA1048501" s="54"/>
      <c r="BB1048501" s="54"/>
      <c r="BC1048501" s="54"/>
      <c r="BD1048501" s="217" t="s">
        <v>1482</v>
      </c>
      <c r="BE1048501" s="54"/>
      <c r="BF1048501" s="54"/>
      <c r="BG1048501" s="54"/>
      <c r="BH1048501" s="54"/>
      <c r="BI1048501" s="54"/>
      <c r="BJ1048501" s="54"/>
      <c r="BK1048501"/>
      <c r="BL1048501"/>
      <c r="BM1048501"/>
      <c r="BN1048501"/>
      <c r="BO1048501"/>
      <c r="BP1048501"/>
      <c r="BQ1048501"/>
      <c r="BR1048501"/>
      <c r="BS1048501"/>
      <c r="BT1048501"/>
    </row>
    <row r="1048502" spans="2:72" ht="10.5" hidden="1" customHeight="1" x14ac:dyDescent="0.25">
      <c r="E1048502" s="58" t="s">
        <v>19</v>
      </c>
      <c r="U1048502" s="57" t="s">
        <v>288</v>
      </c>
      <c r="AC1048502" s="54"/>
      <c r="AD1048502" s="217" t="s">
        <v>630</v>
      </c>
      <c r="AE1048502" s="54"/>
      <c r="AF1048502" s="54"/>
      <c r="AG1048502" s="54"/>
      <c r="AH1048502" s="54"/>
      <c r="AI1048502" s="217" t="s">
        <v>1483</v>
      </c>
      <c r="AJ1048502" s="54"/>
      <c r="AK1048502" s="54"/>
      <c r="AL1048502" s="54"/>
      <c r="AM1048502" s="54"/>
      <c r="AN1048502" s="54"/>
      <c r="AO1048502" s="54"/>
      <c r="AP1048502" s="54"/>
      <c r="AQ1048502" s="217" t="s">
        <v>1289</v>
      </c>
      <c r="AR1048502" s="54"/>
      <c r="AS1048502" s="54"/>
      <c r="AT1048502" s="54"/>
      <c r="AU1048502" s="54"/>
      <c r="AV1048502" s="54"/>
      <c r="AW1048502" s="54"/>
      <c r="AX1048502" s="54"/>
      <c r="AY1048502" s="54"/>
      <c r="AZ1048502" s="54"/>
      <c r="BA1048502" s="54"/>
      <c r="BB1048502" s="54"/>
      <c r="BC1048502" s="54"/>
      <c r="BD1048502" s="217" t="s">
        <v>1484</v>
      </c>
      <c r="BE1048502" s="54"/>
      <c r="BF1048502" s="54"/>
      <c r="BG1048502" s="54"/>
      <c r="BH1048502" s="54"/>
      <c r="BI1048502" s="54"/>
      <c r="BJ1048502" s="54"/>
      <c r="BK1048502"/>
      <c r="BL1048502"/>
      <c r="BM1048502"/>
      <c r="BN1048502"/>
      <c r="BO1048502"/>
      <c r="BP1048502"/>
      <c r="BQ1048502"/>
      <c r="BR1048502"/>
      <c r="BS1048502"/>
      <c r="BT1048502"/>
    </row>
    <row r="1048503" spans="2:72" ht="10.5" hidden="1" customHeight="1" x14ac:dyDescent="0.25">
      <c r="E1048503" s="54" t="s">
        <v>255</v>
      </c>
      <c r="U1048503" s="57" t="s">
        <v>289</v>
      </c>
      <c r="AC1048503" s="54"/>
      <c r="AD1048503" s="217" t="s">
        <v>631</v>
      </c>
      <c r="AE1048503" s="54"/>
      <c r="AF1048503" s="54"/>
      <c r="AG1048503" s="54"/>
      <c r="AH1048503" s="54"/>
      <c r="AI1048503" s="217" t="s">
        <v>1485</v>
      </c>
      <c r="AJ1048503" s="54"/>
      <c r="AK1048503" s="54"/>
      <c r="AL1048503" s="54"/>
      <c r="AM1048503" s="54"/>
      <c r="AN1048503" s="54"/>
      <c r="AO1048503" s="54"/>
      <c r="AP1048503" s="54"/>
      <c r="AQ1048503" s="217" t="s">
        <v>643</v>
      </c>
      <c r="AR1048503" s="54"/>
      <c r="AS1048503" s="54"/>
      <c r="AT1048503" s="54"/>
      <c r="AU1048503" s="54"/>
      <c r="AV1048503" s="54"/>
      <c r="AW1048503" s="54"/>
      <c r="AX1048503" s="54"/>
      <c r="AY1048503" s="54"/>
      <c r="AZ1048503" s="54"/>
      <c r="BA1048503" s="54"/>
      <c r="BB1048503" s="54"/>
      <c r="BC1048503" s="54"/>
      <c r="BD1048503" s="217" t="s">
        <v>283</v>
      </c>
      <c r="BE1048503" s="54"/>
      <c r="BF1048503" s="54"/>
      <c r="BG1048503" s="54"/>
      <c r="BH1048503" s="54"/>
      <c r="BI1048503" s="54"/>
      <c r="BJ1048503" s="54"/>
      <c r="BK1048503"/>
      <c r="BL1048503"/>
      <c r="BM1048503"/>
      <c r="BN1048503"/>
      <c r="BO1048503"/>
      <c r="BP1048503"/>
      <c r="BQ1048503"/>
      <c r="BR1048503"/>
      <c r="BS1048503"/>
      <c r="BT1048503"/>
    </row>
    <row r="1048504" spans="2:72" ht="10.5" hidden="1" customHeight="1" x14ac:dyDescent="0.25">
      <c r="E1048504" s="54" t="s">
        <v>254</v>
      </c>
      <c r="U1048504" s="57" t="s">
        <v>207</v>
      </c>
      <c r="AC1048504" s="54"/>
      <c r="AD1048504" s="217" t="s">
        <v>632</v>
      </c>
      <c r="AE1048504" s="54"/>
      <c r="AF1048504" s="54"/>
      <c r="AG1048504" s="54"/>
      <c r="AH1048504" s="54"/>
      <c r="AI1048504" s="217" t="s">
        <v>1486</v>
      </c>
      <c r="AJ1048504" s="54"/>
      <c r="AK1048504" s="54"/>
      <c r="AL1048504" s="54"/>
      <c r="AM1048504" s="54"/>
      <c r="AN1048504" s="54"/>
      <c r="AO1048504" s="54"/>
      <c r="AP1048504" s="54"/>
      <c r="AQ1048504" s="217" t="s">
        <v>1487</v>
      </c>
      <c r="AR1048504" s="54"/>
      <c r="AS1048504" s="54"/>
      <c r="AT1048504" s="54"/>
      <c r="AU1048504" s="54"/>
      <c r="AV1048504" s="54"/>
      <c r="AW1048504" s="54"/>
      <c r="AX1048504" s="54"/>
      <c r="AY1048504" s="54"/>
      <c r="AZ1048504" s="54"/>
      <c r="BA1048504" s="54"/>
      <c r="BB1048504" s="54"/>
      <c r="BC1048504" s="54"/>
      <c r="BD1048504" s="217" t="s">
        <v>1488</v>
      </c>
      <c r="BE1048504" s="54"/>
      <c r="BF1048504" s="54"/>
      <c r="BG1048504" s="54"/>
      <c r="BH1048504" s="54"/>
      <c r="BI1048504" s="54"/>
      <c r="BJ1048504" s="54"/>
      <c r="BK1048504"/>
      <c r="BL1048504"/>
      <c r="BM1048504"/>
      <c r="BN1048504"/>
      <c r="BO1048504"/>
      <c r="BP1048504"/>
      <c r="BQ1048504"/>
      <c r="BR1048504"/>
      <c r="BS1048504"/>
      <c r="BT1048504"/>
    </row>
    <row r="1048505" spans="2:72" ht="10.5" hidden="1" customHeight="1" x14ac:dyDescent="0.25">
      <c r="E1048505" s="54" t="s">
        <v>137</v>
      </c>
      <c r="U1048505" s="57" t="s">
        <v>209</v>
      </c>
      <c r="AC1048505" s="54"/>
      <c r="AD1048505" s="217" t="s">
        <v>633</v>
      </c>
      <c r="AE1048505" s="54"/>
      <c r="AF1048505" s="54"/>
      <c r="AG1048505" s="54"/>
      <c r="AH1048505" s="54"/>
      <c r="AI1048505" s="217" t="s">
        <v>1489</v>
      </c>
      <c r="AJ1048505" s="54"/>
      <c r="AK1048505" s="54"/>
      <c r="AL1048505" s="54"/>
      <c r="AM1048505" s="54"/>
      <c r="AN1048505" s="54"/>
      <c r="AO1048505" s="54"/>
      <c r="AP1048505" s="54"/>
      <c r="AQ1048505" s="217" t="s">
        <v>1490</v>
      </c>
      <c r="AR1048505" s="54"/>
      <c r="AS1048505" s="54"/>
      <c r="AT1048505" s="54"/>
      <c r="AU1048505" s="54"/>
      <c r="AV1048505" s="54"/>
      <c r="AW1048505" s="54"/>
      <c r="AX1048505" s="54"/>
      <c r="AY1048505" s="54"/>
      <c r="AZ1048505" s="54"/>
      <c r="BA1048505" s="54"/>
      <c r="BB1048505" s="54"/>
      <c r="BC1048505" s="54"/>
      <c r="BD1048505" s="217" t="s">
        <v>1491</v>
      </c>
      <c r="BE1048505" s="54"/>
      <c r="BF1048505" s="54"/>
      <c r="BG1048505" s="54"/>
      <c r="BH1048505" s="54"/>
      <c r="BI1048505" s="54"/>
      <c r="BJ1048505" s="54"/>
      <c r="BK1048505"/>
      <c r="BL1048505"/>
      <c r="BM1048505"/>
      <c r="BN1048505"/>
      <c r="BO1048505"/>
      <c r="BP1048505"/>
      <c r="BQ1048505"/>
      <c r="BR1048505"/>
      <c r="BS1048505"/>
      <c r="BT1048505"/>
    </row>
    <row r="1048506" spans="2:72" ht="10.5" hidden="1" customHeight="1" x14ac:dyDescent="0.25">
      <c r="U1048506" s="57" t="s">
        <v>290</v>
      </c>
      <c r="AC1048506" s="54"/>
      <c r="AD1048506" s="217" t="s">
        <v>634</v>
      </c>
      <c r="AE1048506" s="54"/>
      <c r="AF1048506" s="54"/>
      <c r="AG1048506" s="54"/>
      <c r="AH1048506" s="54"/>
      <c r="AI1048506" s="217" t="s">
        <v>1492</v>
      </c>
      <c r="AJ1048506" s="54"/>
      <c r="AK1048506" s="54"/>
      <c r="AL1048506" s="54"/>
      <c r="AM1048506" s="54"/>
      <c r="AN1048506" s="54"/>
      <c r="AO1048506" s="54"/>
      <c r="AP1048506" s="54"/>
      <c r="AQ1048506" s="217" t="s">
        <v>1493</v>
      </c>
      <c r="AR1048506" s="54"/>
      <c r="AS1048506" s="54"/>
      <c r="AT1048506" s="54"/>
      <c r="AU1048506" s="54"/>
      <c r="AV1048506" s="54"/>
      <c r="AW1048506" s="54"/>
      <c r="AX1048506" s="54"/>
      <c r="AY1048506" s="54"/>
      <c r="AZ1048506" s="54"/>
      <c r="BA1048506" s="54"/>
      <c r="BB1048506" s="54"/>
      <c r="BC1048506" s="54"/>
      <c r="BD1048506" s="217" t="s">
        <v>1494</v>
      </c>
      <c r="BE1048506" s="54"/>
      <c r="BF1048506" s="54"/>
      <c r="BG1048506" s="54"/>
      <c r="BH1048506" s="54"/>
      <c r="BI1048506" s="54"/>
      <c r="BJ1048506" s="54"/>
      <c r="BK1048506"/>
      <c r="BL1048506"/>
      <c r="BM1048506"/>
      <c r="BN1048506"/>
      <c r="BO1048506"/>
      <c r="BP1048506"/>
      <c r="BQ1048506"/>
      <c r="BR1048506"/>
      <c r="BS1048506"/>
      <c r="BT1048506"/>
    </row>
    <row r="1048507" spans="2:72" ht="10.5" hidden="1" customHeight="1" x14ac:dyDescent="0.25">
      <c r="U1048507" s="57" t="s">
        <v>291</v>
      </c>
      <c r="AC1048507" s="54"/>
      <c r="AD1048507" s="217" t="s">
        <v>635</v>
      </c>
      <c r="AE1048507" s="54"/>
      <c r="AF1048507" s="54"/>
      <c r="AG1048507" s="54"/>
      <c r="AH1048507" s="54"/>
      <c r="AI1048507" s="217" t="s">
        <v>1495</v>
      </c>
      <c r="AJ1048507" s="54"/>
      <c r="AK1048507" s="54"/>
      <c r="AL1048507" s="54"/>
      <c r="AM1048507" s="54"/>
      <c r="AN1048507" s="54"/>
      <c r="AO1048507" s="54"/>
      <c r="AP1048507" s="54"/>
      <c r="AQ1048507" s="217" t="s">
        <v>1496</v>
      </c>
      <c r="AR1048507" s="54"/>
      <c r="AS1048507" s="54"/>
      <c r="AT1048507" s="54"/>
      <c r="AU1048507" s="54"/>
      <c r="AV1048507" s="54"/>
      <c r="AW1048507" s="54"/>
      <c r="AX1048507" s="54"/>
      <c r="AY1048507" s="54"/>
      <c r="AZ1048507" s="54"/>
      <c r="BA1048507" s="54"/>
      <c r="BB1048507" s="54"/>
      <c r="BC1048507" s="54"/>
      <c r="BD1048507" s="217" t="s">
        <v>1497</v>
      </c>
      <c r="BE1048507" s="54"/>
      <c r="BF1048507" s="54"/>
      <c r="BG1048507" s="54"/>
      <c r="BH1048507" s="54"/>
      <c r="BI1048507" s="54"/>
      <c r="BJ1048507" s="54"/>
      <c r="BK1048507"/>
      <c r="BL1048507"/>
      <c r="BM1048507"/>
      <c r="BN1048507"/>
      <c r="BO1048507"/>
      <c r="BP1048507"/>
      <c r="BQ1048507"/>
      <c r="BR1048507"/>
      <c r="BS1048507"/>
      <c r="BT1048507"/>
    </row>
    <row r="1048508" spans="2:72" ht="10.5" hidden="1" customHeight="1" x14ac:dyDescent="0.25">
      <c r="B1048508" s="58" t="s">
        <v>37</v>
      </c>
      <c r="C1048508" s="58" t="s">
        <v>38</v>
      </c>
      <c r="D1048508" s="58" t="s">
        <v>19</v>
      </c>
      <c r="G1048508" s="58" t="s">
        <v>40</v>
      </c>
      <c r="H1048508" s="58" t="s">
        <v>5</v>
      </c>
      <c r="J1048508" s="58" t="s">
        <v>41</v>
      </c>
      <c r="L1048508" s="58" t="s">
        <v>58</v>
      </c>
      <c r="S1048508" s="58" t="s">
        <v>91</v>
      </c>
      <c r="T1048508" s="19" t="s">
        <v>114</v>
      </c>
      <c r="U1048508" s="57" t="s">
        <v>292</v>
      </c>
      <c r="V1048508" s="58" t="s">
        <v>94</v>
      </c>
      <c r="X1048508" s="58" t="s">
        <v>359</v>
      </c>
      <c r="Y1048508" s="58" t="s">
        <v>360</v>
      </c>
      <c r="Z1048508" s="58" t="s">
        <v>373</v>
      </c>
      <c r="AC1048508" s="54"/>
      <c r="AD1048508" s="217" t="s">
        <v>636</v>
      </c>
      <c r="AE1048508" s="54"/>
      <c r="AF1048508" s="54"/>
      <c r="AG1048508" s="54"/>
      <c r="AH1048508" s="54"/>
      <c r="AI1048508" s="217" t="s">
        <v>1498</v>
      </c>
      <c r="AJ1048508" s="54"/>
      <c r="AK1048508" s="54"/>
      <c r="AL1048508" s="54"/>
      <c r="AM1048508" s="54"/>
      <c r="AN1048508" s="54"/>
      <c r="AO1048508" s="54"/>
      <c r="AP1048508" s="54"/>
      <c r="AQ1048508" s="217" t="s">
        <v>1499</v>
      </c>
      <c r="AR1048508" s="54"/>
      <c r="AS1048508" s="54"/>
      <c r="AT1048508" s="54"/>
      <c r="AU1048508" s="54"/>
      <c r="AV1048508" s="54"/>
      <c r="AW1048508" s="54"/>
      <c r="AX1048508" s="54"/>
      <c r="AY1048508" s="54"/>
      <c r="AZ1048508" s="54"/>
      <c r="BA1048508" s="54"/>
      <c r="BB1048508" s="54"/>
      <c r="BC1048508" s="54"/>
      <c r="BD1048508" s="217" t="s">
        <v>1500</v>
      </c>
      <c r="BE1048508" s="54"/>
      <c r="BF1048508" s="54"/>
      <c r="BG1048508" s="54"/>
      <c r="BH1048508" s="54"/>
      <c r="BI1048508" s="54"/>
      <c r="BJ1048508" s="54"/>
      <c r="BK1048508"/>
      <c r="BL1048508"/>
      <c r="BM1048508"/>
      <c r="BN1048508"/>
      <c r="BO1048508"/>
      <c r="BP1048508"/>
      <c r="BQ1048508"/>
      <c r="BR1048508"/>
      <c r="BS1048508"/>
      <c r="BT1048508"/>
    </row>
    <row r="1048509" spans="2:72" ht="10.5" hidden="1" customHeight="1" x14ac:dyDescent="0.25">
      <c r="B1048509" s="54" t="s">
        <v>38</v>
      </c>
      <c r="C1048509" s="54" t="s">
        <v>94</v>
      </c>
      <c r="D1048509" s="54" t="s">
        <v>95</v>
      </c>
      <c r="G1048509" s="54" t="s">
        <v>49</v>
      </c>
      <c r="H1048509" s="54" t="s">
        <v>42</v>
      </c>
      <c r="J1048509" s="54" t="s">
        <v>45</v>
      </c>
      <c r="L1048509" s="54" t="s">
        <v>59</v>
      </c>
      <c r="M1048509" s="54" t="s">
        <v>71</v>
      </c>
      <c r="N1048509" s="54" t="s">
        <v>61</v>
      </c>
      <c r="R1048509" s="54"/>
      <c r="S1048509" s="54" t="s">
        <v>122</v>
      </c>
      <c r="T1048509" s="53" t="s">
        <v>115</v>
      </c>
      <c r="U1048509" s="57" t="s">
        <v>293</v>
      </c>
      <c r="V1048509" s="59" t="s">
        <v>256</v>
      </c>
      <c r="X1048509" s="58" t="s">
        <v>374</v>
      </c>
      <c r="Y1048509" s="58" t="s">
        <v>361</v>
      </c>
      <c r="Z1048509" s="58" t="s">
        <v>366</v>
      </c>
      <c r="AB1048509" s="117" t="s">
        <v>416</v>
      </c>
      <c r="AC1048509" s="54"/>
      <c r="AD1048509" s="217" t="s">
        <v>637</v>
      </c>
      <c r="AE1048509" s="54"/>
      <c r="AF1048509" s="54"/>
      <c r="AG1048509" s="54"/>
      <c r="AH1048509" s="54"/>
      <c r="AI1048509" s="217" t="s">
        <v>1501</v>
      </c>
      <c r="AJ1048509" s="54"/>
      <c r="AK1048509" s="54"/>
      <c r="AL1048509" s="54"/>
      <c r="AM1048509" s="54"/>
      <c r="AN1048509" s="54"/>
      <c r="AO1048509" s="54"/>
      <c r="AP1048509" s="54"/>
      <c r="AQ1048509" s="217" t="s">
        <v>1502</v>
      </c>
      <c r="AR1048509" s="54"/>
      <c r="AS1048509" s="54"/>
      <c r="AT1048509" s="54"/>
      <c r="AU1048509" s="54"/>
      <c r="AV1048509" s="54"/>
      <c r="AW1048509" s="54"/>
      <c r="AX1048509" s="54"/>
      <c r="AY1048509" s="54"/>
      <c r="AZ1048509" s="54"/>
      <c r="BA1048509" s="54"/>
      <c r="BB1048509" s="54"/>
      <c r="BC1048509" s="54"/>
      <c r="BD1048509" s="217" t="s">
        <v>753</v>
      </c>
      <c r="BE1048509" s="54"/>
      <c r="BF1048509" s="54"/>
      <c r="BG1048509" s="54"/>
      <c r="BH1048509" s="54"/>
      <c r="BI1048509" s="54"/>
      <c r="BJ1048509" s="54"/>
      <c r="BK1048509"/>
      <c r="BL1048509"/>
      <c r="BM1048509"/>
      <c r="BN1048509"/>
      <c r="BO1048509"/>
      <c r="BP1048509"/>
      <c r="BQ1048509"/>
      <c r="BR1048509"/>
      <c r="BS1048509"/>
      <c r="BT1048509"/>
    </row>
    <row r="1048510" spans="2:72" ht="10.5" hidden="1" customHeight="1" x14ac:dyDescent="0.25">
      <c r="B1048510" s="54" t="s">
        <v>19</v>
      </c>
      <c r="D1048510" s="54" t="s">
        <v>96</v>
      </c>
      <c r="G1048510" s="54" t="s">
        <v>50</v>
      </c>
      <c r="H1048510" s="54" t="s">
        <v>43</v>
      </c>
      <c r="J1048510" s="54" t="s">
        <v>7</v>
      </c>
      <c r="M1048510" s="54" t="s">
        <v>72</v>
      </c>
      <c r="N1048510" s="54" t="s">
        <v>62</v>
      </c>
      <c r="S1048510" s="54" t="s">
        <v>123</v>
      </c>
      <c r="T1048510" s="53" t="s">
        <v>116</v>
      </c>
      <c r="U1048510" s="57" t="s">
        <v>294</v>
      </c>
      <c r="V1048510" s="59" t="s">
        <v>257</v>
      </c>
      <c r="X1048510" s="58" t="s">
        <v>375</v>
      </c>
      <c r="Y1048510" s="58" t="s">
        <v>362</v>
      </c>
      <c r="Z1048510" s="58" t="s">
        <v>367</v>
      </c>
      <c r="AB1048510" s="117" t="s">
        <v>417</v>
      </c>
      <c r="AC1048510" s="54"/>
      <c r="AD1048510" s="217" t="s">
        <v>638</v>
      </c>
      <c r="AE1048510" s="54"/>
      <c r="AF1048510" s="54"/>
      <c r="AG1048510" s="54"/>
      <c r="AH1048510" s="54"/>
      <c r="AI1048510" s="217" t="s">
        <v>1503</v>
      </c>
      <c r="AJ1048510" s="54"/>
      <c r="AK1048510" s="54"/>
      <c r="AL1048510" s="54"/>
      <c r="AM1048510" s="54"/>
      <c r="AN1048510" s="54"/>
      <c r="AO1048510" s="54"/>
      <c r="AP1048510" s="54"/>
      <c r="AQ1048510" s="217" t="s">
        <v>1504</v>
      </c>
      <c r="AR1048510" s="54"/>
      <c r="AS1048510" s="54"/>
      <c r="AT1048510" s="54"/>
      <c r="AU1048510" s="54"/>
      <c r="AV1048510" s="54"/>
      <c r="AW1048510" s="54"/>
      <c r="AX1048510" s="54"/>
      <c r="AY1048510" s="54"/>
      <c r="AZ1048510" s="54"/>
      <c r="BA1048510" s="54"/>
      <c r="BB1048510" s="54"/>
      <c r="BC1048510" s="54"/>
      <c r="BD1048510" s="217" t="s">
        <v>1505</v>
      </c>
      <c r="BE1048510" s="54"/>
      <c r="BF1048510" s="54"/>
      <c r="BG1048510" s="54"/>
      <c r="BH1048510" s="54"/>
      <c r="BI1048510" s="54"/>
      <c r="BJ1048510" s="54"/>
      <c r="BK1048510"/>
      <c r="BL1048510"/>
      <c r="BM1048510"/>
      <c r="BN1048510"/>
      <c r="BO1048510"/>
      <c r="BP1048510"/>
      <c r="BQ1048510"/>
      <c r="BR1048510"/>
      <c r="BS1048510"/>
      <c r="BT1048510"/>
    </row>
    <row r="1048511" spans="2:72" ht="10.5" hidden="1" customHeight="1" x14ac:dyDescent="0.25">
      <c r="D1048511" s="54" t="s">
        <v>97</v>
      </c>
      <c r="G1048511" s="54"/>
      <c r="H1048511" s="54" t="s">
        <v>44</v>
      </c>
      <c r="J1048511" s="54" t="s">
        <v>46</v>
      </c>
      <c r="M1048511" s="54" t="s">
        <v>69</v>
      </c>
      <c r="N1048511" s="54" t="s">
        <v>63</v>
      </c>
      <c r="S1048511" s="54" t="s">
        <v>124</v>
      </c>
      <c r="T1048511" s="53" t="s">
        <v>118</v>
      </c>
      <c r="U1048511" s="57" t="s">
        <v>295</v>
      </c>
      <c r="V1048511" s="59" t="s">
        <v>258</v>
      </c>
      <c r="X1048511" s="58" t="s">
        <v>376</v>
      </c>
      <c r="Y1048511" s="58" t="s">
        <v>363</v>
      </c>
      <c r="Z1048511" s="58" t="s">
        <v>368</v>
      </c>
      <c r="AB1048511" s="118" t="s">
        <v>418</v>
      </c>
      <c r="AC1048511" s="54"/>
      <c r="AD1048511" s="217" t="s">
        <v>639</v>
      </c>
      <c r="AE1048511" s="54"/>
      <c r="AF1048511" s="54"/>
      <c r="AG1048511" s="54"/>
      <c r="AH1048511" s="54"/>
      <c r="AI1048511" s="217" t="s">
        <v>1506</v>
      </c>
      <c r="AJ1048511" s="54"/>
      <c r="AK1048511" s="54"/>
      <c r="AL1048511" s="54"/>
      <c r="AM1048511" s="54"/>
      <c r="AN1048511" s="54"/>
      <c r="AO1048511" s="54"/>
      <c r="AP1048511" s="54"/>
      <c r="AQ1048511" s="217" t="s">
        <v>1507</v>
      </c>
      <c r="AR1048511" s="54"/>
      <c r="AS1048511" s="54"/>
      <c r="AT1048511" s="54"/>
      <c r="AU1048511" s="54"/>
      <c r="AV1048511" s="54"/>
      <c r="AW1048511" s="54"/>
      <c r="AX1048511" s="54"/>
      <c r="AY1048511" s="54"/>
      <c r="AZ1048511" s="54"/>
      <c r="BA1048511" s="54"/>
      <c r="BB1048511" s="54"/>
      <c r="BC1048511" s="54"/>
      <c r="BD1048511" s="54"/>
      <c r="BE1048511" s="54"/>
      <c r="BF1048511" s="54"/>
      <c r="BG1048511" s="54"/>
      <c r="BH1048511" s="54"/>
      <c r="BI1048511" s="54"/>
      <c r="BJ1048511" s="54"/>
      <c r="BK1048511"/>
      <c r="BL1048511"/>
      <c r="BM1048511"/>
      <c r="BN1048511"/>
      <c r="BO1048511"/>
      <c r="BP1048511"/>
      <c r="BQ1048511"/>
      <c r="BR1048511"/>
      <c r="BS1048511"/>
      <c r="BT1048511"/>
    </row>
    <row r="1048512" spans="2:72" ht="10.5" hidden="1" customHeight="1" x14ac:dyDescent="0.25">
      <c r="G1048512" s="54"/>
      <c r="H1048512" s="54" t="s">
        <v>6</v>
      </c>
      <c r="J1048512" s="54" t="s">
        <v>345</v>
      </c>
      <c r="M1048512" s="54" t="s">
        <v>70</v>
      </c>
      <c r="N1048512" s="54" t="s">
        <v>1639</v>
      </c>
      <c r="S1048512" s="54" t="s">
        <v>125</v>
      </c>
      <c r="T1048512" s="53" t="s">
        <v>120</v>
      </c>
      <c r="U1048512" s="57" t="s">
        <v>296</v>
      </c>
      <c r="V1048512" s="59" t="s">
        <v>259</v>
      </c>
      <c r="X1048512" s="58" t="s">
        <v>377</v>
      </c>
      <c r="Y1048512" s="58" t="s">
        <v>364</v>
      </c>
      <c r="Z1048512" s="58" t="s">
        <v>369</v>
      </c>
      <c r="AB1048512" s="118" t="s">
        <v>419</v>
      </c>
      <c r="AC1048512" s="54"/>
      <c r="AD1048512" s="217" t="s">
        <v>640</v>
      </c>
      <c r="AE1048512" s="54"/>
      <c r="AF1048512" s="54"/>
      <c r="AG1048512" s="54"/>
      <c r="AH1048512" s="54"/>
      <c r="AI1048512" s="217" t="s">
        <v>1259</v>
      </c>
      <c r="AJ1048512" s="54"/>
      <c r="AK1048512" s="54"/>
      <c r="AL1048512" s="54"/>
      <c r="AM1048512" s="54"/>
      <c r="AN1048512" s="54"/>
      <c r="AO1048512" s="54"/>
      <c r="AP1048512" s="54"/>
      <c r="AQ1048512" s="217" t="s">
        <v>1508</v>
      </c>
      <c r="AR1048512" s="54"/>
      <c r="AS1048512" s="54"/>
      <c r="AT1048512" s="54"/>
      <c r="AU1048512" s="54"/>
      <c r="AV1048512" s="54"/>
      <c r="AW1048512" s="54"/>
      <c r="AX1048512" s="54"/>
      <c r="AY1048512" s="54"/>
      <c r="AZ1048512" s="54"/>
      <c r="BA1048512" s="54"/>
      <c r="BB1048512" s="54"/>
      <c r="BC1048512" s="54"/>
      <c r="BD1048512" s="54"/>
      <c r="BE1048512" s="54"/>
      <c r="BF1048512" s="54"/>
      <c r="BG1048512" s="54"/>
      <c r="BH1048512" s="54"/>
      <c r="BI1048512" s="54"/>
      <c r="BJ1048512" s="54"/>
      <c r="BK1048512"/>
      <c r="BL1048512"/>
      <c r="BM1048512"/>
      <c r="BN1048512"/>
      <c r="BO1048512"/>
      <c r="BP1048512"/>
      <c r="BQ1048512"/>
      <c r="BR1048512"/>
      <c r="BS1048512"/>
      <c r="BT1048512"/>
    </row>
    <row r="1048513" spans="7:72" ht="10.5" hidden="1" customHeight="1" x14ac:dyDescent="0.25">
      <c r="G1048513" s="54"/>
      <c r="H1048513" s="54" t="s">
        <v>9</v>
      </c>
      <c r="J1048513" s="54" t="s">
        <v>346</v>
      </c>
      <c r="M1048513" s="54" t="s">
        <v>59</v>
      </c>
      <c r="N1048513" s="54" t="s">
        <v>65</v>
      </c>
      <c r="S1048513" s="54" t="s">
        <v>126</v>
      </c>
      <c r="T1048513" s="53" t="s">
        <v>121</v>
      </c>
      <c r="U1048513" s="57" t="s">
        <v>297</v>
      </c>
      <c r="V1048513" s="59" t="s">
        <v>680</v>
      </c>
      <c r="Z1048513" s="58" t="s">
        <v>370</v>
      </c>
      <c r="AB1048513" s="118" t="s">
        <v>420</v>
      </c>
      <c r="AC1048513" s="54"/>
      <c r="AD1048513" s="217" t="s">
        <v>641</v>
      </c>
      <c r="AE1048513" s="54"/>
      <c r="AF1048513" s="54"/>
      <c r="AG1048513" s="54"/>
      <c r="AH1048513" s="54"/>
      <c r="AI1048513" s="217" t="s">
        <v>1509</v>
      </c>
      <c r="AJ1048513" s="54"/>
      <c r="AK1048513" s="54"/>
      <c r="AL1048513" s="54"/>
      <c r="AM1048513" s="54"/>
      <c r="AN1048513" s="54"/>
      <c r="AO1048513" s="54"/>
      <c r="AP1048513" s="54"/>
      <c r="AQ1048513" s="217" t="s">
        <v>1510</v>
      </c>
      <c r="AR1048513" s="54"/>
      <c r="AS1048513" s="54"/>
      <c r="AT1048513" s="54"/>
      <c r="AU1048513" s="54"/>
      <c r="AV1048513" s="54"/>
      <c r="AW1048513" s="54"/>
      <c r="AX1048513" s="54"/>
      <c r="AY1048513" s="54"/>
      <c r="AZ1048513" s="54"/>
      <c r="BA1048513" s="54"/>
      <c r="BB1048513" s="54"/>
      <c r="BC1048513" s="54"/>
      <c r="BD1048513" s="54"/>
      <c r="BE1048513" s="54"/>
      <c r="BF1048513" s="54"/>
      <c r="BG1048513" s="54"/>
      <c r="BH1048513" s="54"/>
      <c r="BI1048513" s="54"/>
      <c r="BJ1048513" s="54"/>
      <c r="BK1048513"/>
      <c r="BL1048513"/>
      <c r="BM1048513"/>
      <c r="BN1048513"/>
      <c r="BO1048513"/>
      <c r="BP1048513"/>
      <c r="BQ1048513"/>
      <c r="BR1048513"/>
      <c r="BS1048513"/>
      <c r="BT1048513"/>
    </row>
    <row r="1048514" spans="7:72" ht="10.5" hidden="1" customHeight="1" x14ac:dyDescent="0.25">
      <c r="G1048514" s="54"/>
      <c r="H1048514" s="54" t="s">
        <v>8</v>
      </c>
      <c r="J1048514" s="54" t="s">
        <v>17</v>
      </c>
      <c r="M1048514" s="54"/>
      <c r="N1048514" s="54" t="s">
        <v>66</v>
      </c>
      <c r="S1048514" s="54" t="s">
        <v>127</v>
      </c>
      <c r="T1048514" s="119" t="s">
        <v>150</v>
      </c>
      <c r="U1048514" s="57" t="s">
        <v>214</v>
      </c>
      <c r="V1048514" s="59" t="s">
        <v>260</v>
      </c>
      <c r="Z1048514" s="58" t="s">
        <v>379</v>
      </c>
      <c r="AB1048514" s="118" t="s">
        <v>421</v>
      </c>
      <c r="AC1048514" s="54"/>
      <c r="AD1048514" s="217" t="s">
        <v>642</v>
      </c>
      <c r="AE1048514" s="54"/>
      <c r="AF1048514" s="54"/>
      <c r="AG1048514" s="54"/>
      <c r="AH1048514" s="54"/>
      <c r="AI1048514" s="217" t="s">
        <v>1511</v>
      </c>
      <c r="AJ1048514" s="54"/>
      <c r="AK1048514" s="54"/>
      <c r="AL1048514" s="54"/>
      <c r="AM1048514" s="54"/>
      <c r="AN1048514" s="54"/>
      <c r="AO1048514" s="54"/>
      <c r="AP1048514" s="54"/>
      <c r="AQ1048514" s="217" t="s">
        <v>1512</v>
      </c>
      <c r="AR1048514" s="54"/>
      <c r="AS1048514" s="54"/>
      <c r="AT1048514" s="54"/>
      <c r="AU1048514" s="54"/>
      <c r="AV1048514" s="54"/>
      <c r="AW1048514" s="54"/>
      <c r="AX1048514" s="54"/>
      <c r="AY1048514" s="54"/>
      <c r="AZ1048514" s="54"/>
      <c r="BA1048514" s="54"/>
      <c r="BB1048514" s="54"/>
      <c r="BC1048514" s="54"/>
      <c r="BD1048514" s="54"/>
      <c r="BE1048514" s="54"/>
      <c r="BF1048514" s="54"/>
      <c r="BG1048514" s="54"/>
      <c r="BH1048514" s="54"/>
      <c r="BI1048514" s="54"/>
      <c r="BJ1048514" s="54"/>
      <c r="BK1048514"/>
      <c r="BL1048514"/>
      <c r="BM1048514"/>
      <c r="BN1048514"/>
      <c r="BO1048514"/>
      <c r="BP1048514"/>
      <c r="BQ1048514"/>
      <c r="BR1048514"/>
      <c r="BS1048514"/>
      <c r="BT1048514"/>
    </row>
    <row r="1048515" spans="7:72" ht="10.5" hidden="1" customHeight="1" x14ac:dyDescent="0.25">
      <c r="G1048515" s="54"/>
      <c r="H1048515" s="54" t="s">
        <v>17</v>
      </c>
      <c r="M1048515" s="54"/>
      <c r="N1048515" s="54" t="s">
        <v>67</v>
      </c>
      <c r="S1048515" s="54" t="s">
        <v>128</v>
      </c>
      <c r="T1048515" s="119" t="s">
        <v>151</v>
      </c>
      <c r="U1048515" s="57" t="s">
        <v>298</v>
      </c>
      <c r="V1048515" s="59" t="s">
        <v>261</v>
      </c>
      <c r="Z1048515" s="58" t="s">
        <v>365</v>
      </c>
      <c r="AB1048515" s="117" t="s">
        <v>422</v>
      </c>
      <c r="AC1048515" s="54"/>
      <c r="AD1048515" s="217" t="s">
        <v>643</v>
      </c>
      <c r="AE1048515" s="54"/>
      <c r="AF1048515" s="54"/>
      <c r="AG1048515" s="54"/>
      <c r="AH1048515" s="54"/>
      <c r="AI1048515" s="217" t="s">
        <v>1513</v>
      </c>
      <c r="AJ1048515" s="54"/>
      <c r="AK1048515" s="54"/>
      <c r="AL1048515" s="54"/>
      <c r="AM1048515" s="54"/>
      <c r="AN1048515" s="54"/>
      <c r="AO1048515" s="54"/>
      <c r="AP1048515" s="54"/>
      <c r="AQ1048515" s="217" t="s">
        <v>1514</v>
      </c>
      <c r="AR1048515" s="54"/>
      <c r="AS1048515" s="54"/>
      <c r="AT1048515" s="54"/>
      <c r="AU1048515" s="54"/>
      <c r="AV1048515" s="54"/>
      <c r="AW1048515" s="54"/>
      <c r="AX1048515" s="54"/>
      <c r="AY1048515" s="54"/>
      <c r="AZ1048515" s="54"/>
      <c r="BA1048515" s="54"/>
      <c r="BB1048515" s="54"/>
      <c r="BC1048515" s="54"/>
      <c r="BD1048515" s="54"/>
      <c r="BE1048515" s="54"/>
      <c r="BF1048515" s="54"/>
      <c r="BG1048515" s="54"/>
      <c r="BH1048515" s="54"/>
      <c r="BI1048515" s="54"/>
      <c r="BJ1048515" s="54"/>
      <c r="BK1048515"/>
      <c r="BL1048515"/>
      <c r="BM1048515"/>
      <c r="BN1048515"/>
      <c r="BO1048515"/>
      <c r="BP1048515"/>
      <c r="BQ1048515"/>
      <c r="BR1048515"/>
      <c r="BS1048515"/>
      <c r="BT1048515"/>
    </row>
    <row r="1048516" spans="7:72" ht="10.5" hidden="1" customHeight="1" x14ac:dyDescent="0.25">
      <c r="M1048516" s="54"/>
      <c r="N1048516" s="54" t="s">
        <v>68</v>
      </c>
      <c r="S1048516" s="54" t="s">
        <v>129</v>
      </c>
      <c r="T1048516" s="119" t="s">
        <v>152</v>
      </c>
      <c r="U1048516" s="57" t="s">
        <v>299</v>
      </c>
      <c r="V1048516" s="59" t="s">
        <v>262</v>
      </c>
      <c r="Y1048516" s="58" t="s">
        <v>372</v>
      </c>
      <c r="Z1048516" s="58" t="s">
        <v>371</v>
      </c>
      <c r="AB1048516" s="117" t="s">
        <v>423</v>
      </c>
      <c r="AC1048516" s="54"/>
      <c r="AD1048516" s="217" t="s">
        <v>644</v>
      </c>
      <c r="AE1048516" s="54"/>
      <c r="AF1048516" s="54"/>
      <c r="AG1048516" s="54"/>
      <c r="AH1048516" s="54"/>
      <c r="AI1048516" s="217" t="s">
        <v>1515</v>
      </c>
      <c r="AJ1048516" s="54"/>
      <c r="AK1048516" s="54"/>
      <c r="AL1048516" s="54"/>
      <c r="AM1048516" s="54"/>
      <c r="AN1048516" s="54"/>
      <c r="AO1048516" s="54"/>
      <c r="AP1048516" s="54"/>
      <c r="AQ1048516" s="217" t="s">
        <v>1516</v>
      </c>
      <c r="AR1048516" s="54"/>
      <c r="AS1048516" s="54"/>
      <c r="AT1048516" s="54"/>
      <c r="AU1048516" s="54"/>
      <c r="AV1048516" s="54"/>
      <c r="AW1048516" s="54"/>
      <c r="AX1048516" s="54"/>
      <c r="AY1048516" s="54"/>
      <c r="AZ1048516" s="54"/>
      <c r="BA1048516" s="54"/>
      <c r="BB1048516" s="54"/>
      <c r="BC1048516" s="54"/>
      <c r="BD1048516" s="54"/>
      <c r="BE1048516" s="54"/>
      <c r="BF1048516" s="54"/>
      <c r="BG1048516" s="54"/>
      <c r="BH1048516" s="54"/>
      <c r="BI1048516" s="54"/>
      <c r="BJ1048516" s="54"/>
      <c r="BK1048516"/>
      <c r="BL1048516"/>
      <c r="BM1048516"/>
      <c r="BN1048516"/>
      <c r="BO1048516"/>
      <c r="BP1048516"/>
      <c r="BQ1048516"/>
      <c r="BR1048516"/>
      <c r="BS1048516"/>
      <c r="BT1048516"/>
    </row>
    <row r="1048517" spans="7:72" ht="10.5" hidden="1" customHeight="1" x14ac:dyDescent="0.25">
      <c r="M1048517" s="54"/>
      <c r="N1048517" s="54" t="s">
        <v>60</v>
      </c>
      <c r="S1048517" s="54" t="s">
        <v>130</v>
      </c>
      <c r="T1048517" s="119" t="s">
        <v>153</v>
      </c>
      <c r="U1048517" s="57" t="s">
        <v>300</v>
      </c>
      <c r="V1048517" s="59" t="s">
        <v>263</v>
      </c>
      <c r="Y1048517" s="58" t="s">
        <v>380</v>
      </c>
      <c r="Z1048517" s="58" t="s">
        <v>366</v>
      </c>
      <c r="AB1048517" s="118" t="s">
        <v>424</v>
      </c>
      <c r="AC1048517" s="54"/>
      <c r="AD1048517" s="217" t="s">
        <v>645</v>
      </c>
      <c r="AE1048517" s="54"/>
      <c r="AF1048517" s="54"/>
      <c r="AG1048517" s="54"/>
      <c r="AH1048517" s="54"/>
      <c r="AI1048517" s="217" t="s">
        <v>1517</v>
      </c>
      <c r="AJ1048517" s="54"/>
      <c r="AK1048517" s="54"/>
      <c r="AL1048517" s="54"/>
      <c r="AM1048517" s="54"/>
      <c r="AN1048517" s="54"/>
      <c r="AO1048517" s="54"/>
      <c r="AP1048517" s="54"/>
      <c r="AQ1048517" s="217" t="s">
        <v>1518</v>
      </c>
      <c r="AR1048517" s="54"/>
      <c r="AS1048517" s="54"/>
      <c r="AT1048517" s="54"/>
      <c r="AU1048517" s="54"/>
      <c r="AV1048517" s="54"/>
      <c r="AW1048517" s="54"/>
      <c r="AX1048517" s="54"/>
      <c r="AY1048517" s="54"/>
      <c r="AZ1048517" s="54"/>
      <c r="BA1048517" s="54"/>
      <c r="BB1048517" s="54"/>
      <c r="BC1048517" s="54"/>
      <c r="BD1048517" s="54"/>
      <c r="BE1048517" s="54"/>
      <c r="BF1048517" s="54"/>
      <c r="BG1048517" s="54"/>
      <c r="BH1048517" s="54"/>
      <c r="BI1048517" s="54"/>
      <c r="BJ1048517" s="54"/>
      <c r="BK1048517"/>
      <c r="BL1048517"/>
      <c r="BM1048517"/>
      <c r="BN1048517"/>
      <c r="BO1048517"/>
      <c r="BP1048517"/>
      <c r="BQ1048517"/>
      <c r="BR1048517"/>
      <c r="BS1048517"/>
      <c r="BT1048517"/>
    </row>
    <row r="1048518" spans="7:72" ht="10.5" hidden="1" customHeight="1" x14ac:dyDescent="0.25">
      <c r="M1048518" s="54"/>
      <c r="N1048518" s="54" t="s">
        <v>71</v>
      </c>
      <c r="S1048518" s="54" t="s">
        <v>131</v>
      </c>
      <c r="T1048518" s="119" t="s">
        <v>154</v>
      </c>
      <c r="U1048518" s="57" t="s">
        <v>301</v>
      </c>
      <c r="V1048518" s="59" t="s">
        <v>264</v>
      </c>
      <c r="Y1048518" s="58" t="s">
        <v>381</v>
      </c>
      <c r="Z1048518" s="58" t="s">
        <v>367</v>
      </c>
      <c r="AB1048518" s="118" t="s">
        <v>425</v>
      </c>
      <c r="AC1048518" s="54"/>
      <c r="AD1048518" s="217" t="s">
        <v>646</v>
      </c>
      <c r="AE1048518" s="54"/>
      <c r="AF1048518" s="54"/>
      <c r="AG1048518" s="54"/>
      <c r="AH1048518" s="54"/>
      <c r="AI1048518" s="217" t="s">
        <v>1519</v>
      </c>
      <c r="AJ1048518" s="54"/>
      <c r="AK1048518" s="54"/>
      <c r="AL1048518" s="54"/>
      <c r="AM1048518" s="54"/>
      <c r="AN1048518" s="54"/>
      <c r="AO1048518" s="54"/>
      <c r="AP1048518" s="54"/>
      <c r="AQ1048518" s="217" t="s">
        <v>1520</v>
      </c>
      <c r="AR1048518" s="54"/>
      <c r="AS1048518" s="54"/>
      <c r="AT1048518" s="54"/>
      <c r="AU1048518" s="54"/>
      <c r="AV1048518" s="54"/>
      <c r="AW1048518" s="54"/>
      <c r="AX1048518" s="54"/>
      <c r="AY1048518" s="54"/>
      <c r="AZ1048518" s="54"/>
      <c r="BA1048518" s="54"/>
      <c r="BB1048518" s="54"/>
      <c r="BC1048518" s="54"/>
      <c r="BD1048518" s="54"/>
      <c r="BE1048518" s="54"/>
      <c r="BF1048518" s="54"/>
      <c r="BG1048518" s="54"/>
      <c r="BH1048518" s="54"/>
      <c r="BI1048518" s="54"/>
      <c r="BJ1048518" s="54"/>
      <c r="BK1048518"/>
      <c r="BL1048518"/>
      <c r="BM1048518"/>
      <c r="BN1048518"/>
      <c r="BO1048518"/>
      <c r="BP1048518"/>
      <c r="BQ1048518"/>
      <c r="BR1048518"/>
      <c r="BS1048518"/>
      <c r="BT1048518"/>
    </row>
    <row r="1048519" spans="7:72" ht="10.5" hidden="1" customHeight="1" x14ac:dyDescent="0.25">
      <c r="M1048519" s="54"/>
      <c r="N1048519" s="54" t="s">
        <v>72</v>
      </c>
      <c r="S1048519" s="54" t="s">
        <v>132</v>
      </c>
      <c r="T1048519" s="119" t="s">
        <v>178</v>
      </c>
      <c r="U1048519" s="57" t="s">
        <v>224</v>
      </c>
      <c r="V1048519" s="59" t="s">
        <v>265</v>
      </c>
      <c r="Y1048519" s="58" t="s">
        <v>382</v>
      </c>
      <c r="Z1048519" s="58" t="s">
        <v>368</v>
      </c>
      <c r="AB1048519" s="118" t="s">
        <v>426</v>
      </c>
      <c r="AC1048519" s="54"/>
      <c r="AD1048519" s="217" t="s">
        <v>647</v>
      </c>
      <c r="AE1048519" s="54"/>
      <c r="AF1048519" s="54"/>
      <c r="AG1048519" s="54"/>
      <c r="AH1048519" s="54"/>
      <c r="AI1048519" s="217" t="s">
        <v>1521</v>
      </c>
      <c r="AJ1048519" s="54"/>
      <c r="AK1048519" s="54"/>
      <c r="AL1048519" s="54"/>
      <c r="AM1048519" s="54"/>
      <c r="AN1048519" s="54"/>
      <c r="AO1048519" s="54"/>
      <c r="AP1048519" s="54"/>
      <c r="AQ1048519" s="217" t="s">
        <v>1522</v>
      </c>
      <c r="AR1048519" s="54"/>
      <c r="AS1048519" s="54"/>
      <c r="AT1048519" s="54"/>
      <c r="AU1048519" s="54"/>
      <c r="AV1048519" s="54"/>
      <c r="AW1048519" s="54"/>
      <c r="AX1048519" s="54"/>
      <c r="AY1048519" s="54"/>
      <c r="AZ1048519" s="54"/>
      <c r="BA1048519" s="54"/>
      <c r="BB1048519" s="54"/>
      <c r="BC1048519" s="54"/>
      <c r="BD1048519" s="54"/>
      <c r="BE1048519" s="54"/>
      <c r="BF1048519" s="54"/>
      <c r="BG1048519" s="54"/>
      <c r="BH1048519" s="54"/>
      <c r="BI1048519" s="54"/>
      <c r="BJ1048519" s="54"/>
      <c r="BK1048519"/>
      <c r="BL1048519"/>
      <c r="BM1048519"/>
      <c r="BN1048519"/>
      <c r="BO1048519"/>
      <c r="BP1048519"/>
      <c r="BQ1048519"/>
      <c r="BR1048519"/>
      <c r="BS1048519"/>
      <c r="BT1048519"/>
    </row>
    <row r="1048520" spans="7:72" ht="10.5" hidden="1" customHeight="1" x14ac:dyDescent="0.25">
      <c r="M1048520" s="54"/>
      <c r="N1048520" s="54" t="s">
        <v>69</v>
      </c>
      <c r="S1048520" s="54" t="s">
        <v>133</v>
      </c>
      <c r="T1048520" s="119" t="s">
        <v>155</v>
      </c>
      <c r="U1048520" s="57" t="s">
        <v>302</v>
      </c>
      <c r="V1048520" s="59" t="s">
        <v>266</v>
      </c>
      <c r="Y1048520" s="58" t="s">
        <v>383</v>
      </c>
      <c r="Z1048520" s="58" t="s">
        <v>369</v>
      </c>
      <c r="AB1048520" s="117" t="s">
        <v>427</v>
      </c>
      <c r="AC1048520" s="54"/>
      <c r="AD1048520" s="217" t="s">
        <v>648</v>
      </c>
      <c r="AE1048520" s="54"/>
      <c r="AF1048520" s="54"/>
      <c r="AG1048520" s="54"/>
      <c r="AH1048520" s="54"/>
      <c r="AI1048520" s="217" t="s">
        <v>1523</v>
      </c>
      <c r="AJ1048520" s="54"/>
      <c r="AK1048520" s="54"/>
      <c r="AL1048520" s="54"/>
      <c r="AM1048520" s="54"/>
      <c r="AN1048520" s="54"/>
      <c r="AO1048520" s="54"/>
      <c r="AP1048520" s="54"/>
      <c r="AQ1048520" s="217" t="s">
        <v>1524</v>
      </c>
      <c r="AR1048520" s="54"/>
      <c r="AS1048520" s="54"/>
      <c r="AT1048520" s="54"/>
      <c r="AU1048520" s="54"/>
      <c r="AV1048520" s="54"/>
      <c r="AW1048520" s="54"/>
      <c r="AX1048520" s="54"/>
      <c r="AY1048520" s="54"/>
      <c r="AZ1048520" s="54"/>
      <c r="BA1048520" s="54"/>
      <c r="BB1048520" s="54"/>
      <c r="BC1048520" s="54"/>
      <c r="BD1048520" s="54"/>
      <c r="BE1048520" s="54"/>
      <c r="BF1048520" s="54"/>
      <c r="BG1048520" s="54"/>
      <c r="BH1048520" s="54"/>
      <c r="BI1048520" s="54"/>
      <c r="BJ1048520" s="54"/>
      <c r="BK1048520"/>
      <c r="BL1048520"/>
      <c r="BM1048520"/>
      <c r="BN1048520"/>
      <c r="BO1048520"/>
      <c r="BP1048520"/>
      <c r="BQ1048520"/>
      <c r="BR1048520"/>
      <c r="BS1048520"/>
      <c r="BT1048520"/>
    </row>
    <row r="1048521" spans="7:72" ht="10.5" hidden="1" customHeight="1" x14ac:dyDescent="0.25">
      <c r="M1048521" s="54"/>
      <c r="N1048521" s="54" t="s">
        <v>70</v>
      </c>
      <c r="S1048521" s="54" t="s">
        <v>134</v>
      </c>
      <c r="T1048521" s="119" t="s">
        <v>156</v>
      </c>
      <c r="U1048521" s="57" t="s">
        <v>303</v>
      </c>
      <c r="V1048521" s="59" t="s">
        <v>267</v>
      </c>
      <c r="Z1048521" s="58" t="s">
        <v>370</v>
      </c>
      <c r="AB1048521" s="117" t="s">
        <v>428</v>
      </c>
      <c r="AC1048521" s="54"/>
      <c r="AD1048521" s="217" t="s">
        <v>649</v>
      </c>
      <c r="AE1048521" s="54"/>
      <c r="AF1048521" s="54"/>
      <c r="AG1048521" s="54"/>
      <c r="AH1048521" s="54"/>
      <c r="AI1048521" s="217" t="s">
        <v>1525</v>
      </c>
      <c r="AJ1048521" s="54"/>
      <c r="AK1048521" s="54"/>
      <c r="AL1048521" s="54"/>
      <c r="AM1048521" s="54"/>
      <c r="AN1048521" s="54"/>
      <c r="AO1048521" s="54"/>
      <c r="AP1048521" s="54"/>
      <c r="AQ1048521" s="217" t="s">
        <v>1526</v>
      </c>
      <c r="AR1048521" s="54"/>
      <c r="AS1048521" s="54"/>
      <c r="AT1048521" s="54"/>
      <c r="AU1048521" s="54"/>
      <c r="AV1048521" s="54"/>
      <c r="AW1048521" s="54"/>
      <c r="AX1048521" s="54"/>
      <c r="AY1048521" s="54"/>
      <c r="AZ1048521" s="54"/>
      <c r="BA1048521" s="54"/>
      <c r="BB1048521" s="54"/>
      <c r="BC1048521" s="54"/>
      <c r="BD1048521" s="54"/>
      <c r="BE1048521" s="54"/>
      <c r="BF1048521" s="54"/>
      <c r="BG1048521" s="54"/>
      <c r="BH1048521" s="54"/>
      <c r="BI1048521" s="54"/>
      <c r="BJ1048521" s="54"/>
      <c r="BK1048521"/>
      <c r="BL1048521"/>
      <c r="BM1048521"/>
      <c r="BN1048521"/>
      <c r="BO1048521"/>
      <c r="BP1048521"/>
      <c r="BQ1048521"/>
      <c r="BR1048521"/>
      <c r="BS1048521"/>
      <c r="BT1048521"/>
    </row>
    <row r="1048522" spans="7:72" ht="10.5" hidden="1" customHeight="1" x14ac:dyDescent="0.25">
      <c r="M1048522" s="54"/>
      <c r="N1048522" s="54" t="s">
        <v>59</v>
      </c>
      <c r="S1048522" s="54" t="s">
        <v>135</v>
      </c>
      <c r="T1048522" s="119" t="s">
        <v>157</v>
      </c>
      <c r="U1048522" s="57" t="s">
        <v>304</v>
      </c>
      <c r="V1048522" s="59" t="s">
        <v>268</v>
      </c>
      <c r="Z1048522" s="58" t="s">
        <v>379</v>
      </c>
      <c r="AB1048522" s="117" t="s">
        <v>429</v>
      </c>
      <c r="AC1048522" s="54"/>
      <c r="AD1048522" s="217" t="s">
        <v>650</v>
      </c>
      <c r="AE1048522" s="54"/>
      <c r="AF1048522" s="54"/>
      <c r="AG1048522" s="54"/>
      <c r="AH1048522" s="54"/>
      <c r="AI1048522" s="217" t="s">
        <v>1527</v>
      </c>
      <c r="AJ1048522" s="54"/>
      <c r="AK1048522" s="54"/>
      <c r="AL1048522" s="54"/>
      <c r="AM1048522" s="54"/>
      <c r="AN1048522" s="54"/>
      <c r="AO1048522" s="54"/>
      <c r="AP1048522" s="54"/>
      <c r="AQ1048522" s="217" t="s">
        <v>1528</v>
      </c>
      <c r="AR1048522" s="54"/>
      <c r="AS1048522" s="54"/>
      <c r="AT1048522" s="54"/>
      <c r="AU1048522" s="54"/>
      <c r="AV1048522" s="54"/>
      <c r="AW1048522" s="54"/>
      <c r="AX1048522" s="54"/>
      <c r="AY1048522" s="54"/>
      <c r="AZ1048522" s="54"/>
      <c r="BA1048522" s="54"/>
      <c r="BB1048522" s="54"/>
      <c r="BC1048522" s="54"/>
      <c r="BD1048522" s="54"/>
      <c r="BE1048522" s="54"/>
      <c r="BF1048522" s="54"/>
      <c r="BG1048522" s="54"/>
      <c r="BH1048522" s="54"/>
      <c r="BI1048522" s="54"/>
      <c r="BJ1048522" s="54"/>
      <c r="BK1048522"/>
      <c r="BL1048522"/>
      <c r="BM1048522"/>
      <c r="BN1048522"/>
      <c r="BO1048522"/>
      <c r="BP1048522"/>
      <c r="BQ1048522"/>
      <c r="BR1048522"/>
      <c r="BS1048522"/>
      <c r="BT1048522"/>
    </row>
    <row r="1048523" spans="7:72" ht="10.5" hidden="1" customHeight="1" x14ac:dyDescent="0.25">
      <c r="S1048523" s="54" t="s">
        <v>136</v>
      </c>
      <c r="T1048523" s="119" t="s">
        <v>158</v>
      </c>
      <c r="U1048523" s="57" t="s">
        <v>305</v>
      </c>
      <c r="V1048523" s="59" t="s">
        <v>269</v>
      </c>
      <c r="AB1048523" s="117" t="s">
        <v>430</v>
      </c>
      <c r="AC1048523" s="54"/>
      <c r="AD1048523" s="217" t="s">
        <v>651</v>
      </c>
      <c r="AE1048523" s="54"/>
      <c r="AF1048523" s="54"/>
      <c r="AG1048523" s="54"/>
      <c r="AH1048523" s="54"/>
      <c r="AI1048523" s="217" t="s">
        <v>1529</v>
      </c>
      <c r="AJ1048523" s="54"/>
      <c r="AK1048523" s="54"/>
      <c r="AL1048523" s="54"/>
      <c r="AM1048523" s="54"/>
      <c r="AN1048523" s="54"/>
      <c r="AO1048523" s="54"/>
      <c r="AP1048523" s="54"/>
      <c r="AQ1048523" s="217" t="s">
        <v>1530</v>
      </c>
      <c r="AR1048523" s="54"/>
      <c r="AS1048523" s="54"/>
      <c r="AT1048523" s="54"/>
      <c r="AU1048523" s="54"/>
      <c r="AV1048523" s="54"/>
      <c r="AW1048523" s="54"/>
      <c r="AX1048523" s="54"/>
      <c r="AY1048523" s="54"/>
      <c r="AZ1048523" s="54"/>
      <c r="BA1048523" s="54"/>
      <c r="BB1048523" s="54"/>
      <c r="BC1048523" s="54"/>
      <c r="BD1048523" s="54"/>
      <c r="BE1048523" s="54"/>
      <c r="BF1048523" s="54"/>
      <c r="BG1048523" s="54"/>
      <c r="BH1048523" s="54"/>
      <c r="BI1048523" s="54"/>
      <c r="BJ1048523" s="54"/>
      <c r="BK1048523"/>
      <c r="BL1048523"/>
      <c r="BM1048523"/>
      <c r="BN1048523"/>
      <c r="BO1048523"/>
      <c r="BP1048523"/>
      <c r="BQ1048523"/>
      <c r="BR1048523"/>
      <c r="BS1048523"/>
      <c r="BT1048523"/>
    </row>
    <row r="1048524" spans="7:72" ht="10.5" hidden="1" customHeight="1" x14ac:dyDescent="0.25">
      <c r="S1048524" s="54" t="s">
        <v>130</v>
      </c>
      <c r="T1048524" s="119" t="s">
        <v>159</v>
      </c>
      <c r="U1048524" s="57" t="s">
        <v>306</v>
      </c>
      <c r="V1048524" s="59" t="s">
        <v>270</v>
      </c>
      <c r="AB1048524" s="117" t="s">
        <v>431</v>
      </c>
      <c r="AC1048524" s="54"/>
      <c r="AD1048524" s="217" t="s">
        <v>652</v>
      </c>
      <c r="AE1048524" s="54"/>
      <c r="AF1048524" s="54"/>
      <c r="AG1048524" s="54"/>
      <c r="AH1048524" s="54"/>
      <c r="AI1048524" s="217" t="s">
        <v>1531</v>
      </c>
      <c r="AJ1048524" s="54"/>
      <c r="AK1048524" s="54"/>
      <c r="AL1048524" s="54"/>
      <c r="AM1048524" s="54"/>
      <c r="AN1048524" s="54"/>
      <c r="AO1048524" s="54"/>
      <c r="AP1048524" s="54"/>
      <c r="AQ1048524" s="217" t="s">
        <v>1532</v>
      </c>
      <c r="AR1048524" s="54"/>
      <c r="AS1048524" s="54"/>
      <c r="AT1048524" s="54"/>
      <c r="AU1048524" s="54"/>
      <c r="AV1048524" s="54"/>
      <c r="AW1048524" s="54"/>
      <c r="AX1048524" s="54"/>
      <c r="AY1048524" s="54"/>
      <c r="AZ1048524" s="54"/>
      <c r="BA1048524" s="54"/>
      <c r="BB1048524" s="54"/>
      <c r="BC1048524" s="54"/>
      <c r="BD1048524" s="54"/>
      <c r="BE1048524" s="54"/>
      <c r="BF1048524" s="54"/>
      <c r="BG1048524" s="54"/>
      <c r="BH1048524" s="54"/>
      <c r="BI1048524" s="54"/>
      <c r="BJ1048524" s="54"/>
      <c r="BK1048524"/>
      <c r="BL1048524"/>
      <c r="BM1048524"/>
      <c r="BN1048524"/>
      <c r="BO1048524"/>
      <c r="BP1048524"/>
      <c r="BQ1048524"/>
      <c r="BR1048524"/>
      <c r="BS1048524"/>
      <c r="BT1048524"/>
    </row>
    <row r="1048525" spans="7:72" ht="10.5" hidden="1" customHeight="1" x14ac:dyDescent="0.25">
      <c r="S1048525" s="54" t="s">
        <v>131</v>
      </c>
      <c r="T1048525" s="119" t="s">
        <v>160</v>
      </c>
      <c r="U1048525" s="57" t="s">
        <v>307</v>
      </c>
      <c r="V1048525" s="59" t="s">
        <v>271</v>
      </c>
      <c r="AB1048525" s="117" t="s">
        <v>432</v>
      </c>
      <c r="AC1048525" s="54"/>
      <c r="AD1048525" s="217" t="s">
        <v>653</v>
      </c>
      <c r="AE1048525" s="54"/>
      <c r="AF1048525" s="54"/>
      <c r="AG1048525" s="54"/>
      <c r="AH1048525" s="54"/>
      <c r="AI1048525" s="217" t="s">
        <v>1533</v>
      </c>
      <c r="AJ1048525" s="54"/>
      <c r="AK1048525" s="54"/>
      <c r="AL1048525" s="54"/>
      <c r="AM1048525" s="54"/>
      <c r="AN1048525" s="54"/>
      <c r="AO1048525" s="54"/>
      <c r="AP1048525" s="54"/>
      <c r="AQ1048525" s="217" t="s">
        <v>1534</v>
      </c>
      <c r="AR1048525" s="54"/>
      <c r="AS1048525" s="54"/>
      <c r="AT1048525" s="54"/>
      <c r="AU1048525" s="54"/>
      <c r="AV1048525" s="54"/>
      <c r="AW1048525" s="54"/>
      <c r="AX1048525" s="54"/>
      <c r="AY1048525" s="54"/>
      <c r="AZ1048525" s="54"/>
      <c r="BA1048525" s="54"/>
      <c r="BB1048525" s="54"/>
      <c r="BC1048525" s="54"/>
      <c r="BD1048525" s="54"/>
      <c r="BE1048525" s="54"/>
      <c r="BF1048525" s="54"/>
      <c r="BG1048525" s="54"/>
      <c r="BH1048525" s="54"/>
      <c r="BI1048525" s="54"/>
      <c r="BJ1048525" s="54"/>
      <c r="BK1048525"/>
      <c r="BL1048525"/>
      <c r="BM1048525"/>
      <c r="BN1048525"/>
      <c r="BO1048525"/>
      <c r="BP1048525"/>
      <c r="BQ1048525"/>
      <c r="BR1048525"/>
      <c r="BS1048525"/>
      <c r="BT1048525"/>
    </row>
    <row r="1048526" spans="7:72" ht="10.5" hidden="1" customHeight="1" x14ac:dyDescent="0.25">
      <c r="S1048526" s="54" t="s">
        <v>132</v>
      </c>
      <c r="T1048526" s="120" t="s">
        <v>179</v>
      </c>
      <c r="U1048526" s="57" t="s">
        <v>308</v>
      </c>
      <c r="V1048526" s="59" t="s">
        <v>272</v>
      </c>
      <c r="AB1048526" s="117" t="s">
        <v>433</v>
      </c>
      <c r="AC1048526" s="54"/>
      <c r="AD1048526" s="217" t="s">
        <v>654</v>
      </c>
      <c r="AE1048526" s="54"/>
      <c r="AF1048526" s="54"/>
      <c r="AG1048526" s="54"/>
      <c r="AH1048526" s="54"/>
      <c r="AI1048526" s="217" t="s">
        <v>1535</v>
      </c>
      <c r="AJ1048526" s="54"/>
      <c r="AK1048526" s="54"/>
      <c r="AL1048526" s="54"/>
      <c r="AM1048526" s="54"/>
      <c r="AN1048526" s="54"/>
      <c r="AO1048526" s="54"/>
      <c r="AP1048526" s="54"/>
      <c r="AQ1048526" s="217" t="s">
        <v>1536</v>
      </c>
      <c r="AR1048526" s="54"/>
      <c r="AS1048526" s="54"/>
      <c r="AT1048526" s="54"/>
      <c r="AU1048526" s="54"/>
      <c r="AV1048526" s="54"/>
      <c r="AW1048526" s="54"/>
      <c r="AX1048526" s="54"/>
      <c r="AY1048526" s="54"/>
      <c r="AZ1048526" s="54"/>
      <c r="BA1048526" s="54"/>
      <c r="BB1048526" s="54"/>
      <c r="BC1048526" s="54"/>
      <c r="BD1048526" s="54"/>
      <c r="BE1048526" s="54"/>
      <c r="BF1048526" s="54"/>
      <c r="BG1048526" s="54"/>
      <c r="BH1048526" s="54"/>
      <c r="BI1048526" s="54"/>
      <c r="BJ1048526" s="54"/>
      <c r="BK1048526"/>
      <c r="BL1048526"/>
      <c r="BM1048526"/>
      <c r="BN1048526"/>
      <c r="BO1048526"/>
      <c r="BP1048526"/>
      <c r="BQ1048526"/>
      <c r="BR1048526"/>
      <c r="BS1048526"/>
      <c r="BT1048526"/>
    </row>
    <row r="1048527" spans="7:72" ht="10.5" hidden="1" customHeight="1" x14ac:dyDescent="0.25">
      <c r="S1048527" s="54" t="s">
        <v>133</v>
      </c>
      <c r="T1048527" s="120" t="s">
        <v>180</v>
      </c>
      <c r="U1048527" s="57" t="s">
        <v>309</v>
      </c>
      <c r="V1048527" s="59" t="s">
        <v>1570</v>
      </c>
      <c r="AB1048527" s="117" t="s">
        <v>434</v>
      </c>
      <c r="AC1048527" s="54"/>
      <c r="AD1048527" s="217" t="s">
        <v>655</v>
      </c>
      <c r="AE1048527" s="54"/>
      <c r="AF1048527" s="54"/>
      <c r="AG1048527" s="54"/>
      <c r="AH1048527" s="54"/>
      <c r="AI1048527" s="217" t="s">
        <v>1537</v>
      </c>
      <c r="AJ1048527" s="54"/>
      <c r="AK1048527" s="54"/>
      <c r="AL1048527" s="54"/>
      <c r="AM1048527" s="54"/>
      <c r="AN1048527" s="54"/>
      <c r="AO1048527" s="54"/>
      <c r="AP1048527" s="54"/>
      <c r="AQ1048527" s="217" t="s">
        <v>1538</v>
      </c>
      <c r="AR1048527" s="54"/>
      <c r="AS1048527" s="54"/>
      <c r="AT1048527" s="54"/>
      <c r="AU1048527" s="54"/>
      <c r="AV1048527" s="54"/>
      <c r="AW1048527" s="54"/>
      <c r="AX1048527" s="54"/>
      <c r="AY1048527" s="54"/>
      <c r="AZ1048527" s="54"/>
      <c r="BA1048527" s="54"/>
      <c r="BB1048527" s="54"/>
      <c r="BC1048527" s="54"/>
      <c r="BD1048527" s="54"/>
      <c r="BE1048527" s="54"/>
      <c r="BF1048527" s="54"/>
      <c r="BG1048527" s="54"/>
      <c r="BH1048527" s="54"/>
      <c r="BI1048527" s="54"/>
      <c r="BJ1048527" s="54"/>
      <c r="BK1048527"/>
      <c r="BL1048527"/>
      <c r="BM1048527"/>
      <c r="BN1048527"/>
      <c r="BO1048527"/>
      <c r="BP1048527"/>
      <c r="BQ1048527"/>
      <c r="BR1048527"/>
      <c r="BS1048527"/>
      <c r="BT1048527"/>
    </row>
    <row r="1048528" spans="7:72" ht="10.5" hidden="1" customHeight="1" x14ac:dyDescent="0.25">
      <c r="S1048528" s="54" t="s">
        <v>134</v>
      </c>
      <c r="T1048528" s="120" t="s">
        <v>181</v>
      </c>
      <c r="U1048528" s="57" t="s">
        <v>343</v>
      </c>
      <c r="V1048528" s="59" t="s">
        <v>274</v>
      </c>
      <c r="AB1048528" s="117" t="s">
        <v>435</v>
      </c>
      <c r="AC1048528" s="54"/>
      <c r="AD1048528" s="217" t="s">
        <v>656</v>
      </c>
      <c r="AE1048528" s="54"/>
      <c r="AF1048528" s="54"/>
      <c r="AG1048528" s="54"/>
      <c r="AH1048528" s="54"/>
      <c r="AI1048528" s="217" t="s">
        <v>1539</v>
      </c>
      <c r="AJ1048528" s="54"/>
      <c r="AK1048528" s="54"/>
      <c r="AL1048528" s="54"/>
      <c r="AM1048528" s="54"/>
      <c r="AN1048528" s="54"/>
      <c r="AO1048528" s="54"/>
      <c r="AP1048528" s="54"/>
      <c r="AQ1048528" s="217" t="s">
        <v>1540</v>
      </c>
      <c r="AR1048528" s="54"/>
      <c r="AS1048528" s="54"/>
      <c r="AT1048528" s="54"/>
      <c r="AU1048528" s="54"/>
      <c r="AV1048528" s="54"/>
      <c r="AW1048528" s="54"/>
      <c r="AX1048528" s="54"/>
      <c r="AY1048528" s="54"/>
      <c r="AZ1048528" s="54"/>
      <c r="BA1048528" s="54"/>
      <c r="BB1048528" s="54"/>
      <c r="BC1048528" s="54"/>
      <c r="BD1048528" s="54"/>
      <c r="BE1048528" s="54"/>
      <c r="BF1048528" s="54"/>
      <c r="BG1048528" s="54"/>
      <c r="BH1048528" s="54"/>
      <c r="BI1048528" s="54"/>
      <c r="BJ1048528" s="54"/>
      <c r="BK1048528"/>
      <c r="BL1048528"/>
      <c r="BM1048528"/>
      <c r="BN1048528"/>
      <c r="BO1048528"/>
      <c r="BP1048528"/>
      <c r="BQ1048528"/>
      <c r="BR1048528"/>
      <c r="BS1048528"/>
      <c r="BT1048528"/>
    </row>
    <row r="1048529" spans="2:72" ht="10.5" hidden="1" customHeight="1" x14ac:dyDescent="0.25">
      <c r="S1048529" s="54" t="s">
        <v>138</v>
      </c>
      <c r="T1048529" s="120" t="s">
        <v>161</v>
      </c>
      <c r="U1048529" s="57" t="s">
        <v>310</v>
      </c>
      <c r="V1048529" s="59" t="s">
        <v>275</v>
      </c>
      <c r="AB1048529" s="117" t="s">
        <v>436</v>
      </c>
      <c r="AC1048529" s="54"/>
      <c r="AD1048529" s="217" t="s">
        <v>657</v>
      </c>
      <c r="AE1048529" s="54"/>
      <c r="AF1048529" s="54"/>
      <c r="AG1048529" s="54"/>
      <c r="AH1048529" s="54"/>
      <c r="AI1048529" s="217" t="s">
        <v>1541</v>
      </c>
      <c r="AJ1048529" s="54"/>
      <c r="AK1048529" s="54"/>
      <c r="AL1048529" s="54"/>
      <c r="AM1048529" s="54"/>
      <c r="AN1048529" s="54"/>
      <c r="AO1048529" s="54"/>
      <c r="AP1048529" s="54"/>
      <c r="AQ1048529" s="217" t="s">
        <v>1542</v>
      </c>
      <c r="AR1048529" s="54"/>
      <c r="AS1048529" s="54"/>
      <c r="AT1048529" s="54"/>
      <c r="AU1048529" s="54"/>
      <c r="AV1048529" s="54"/>
      <c r="AW1048529" s="54"/>
      <c r="AX1048529" s="54"/>
      <c r="AY1048529" s="54"/>
      <c r="AZ1048529" s="54"/>
      <c r="BA1048529" s="54"/>
      <c r="BB1048529" s="54"/>
      <c r="BC1048529" s="54"/>
      <c r="BD1048529" s="54"/>
      <c r="BE1048529" s="54"/>
      <c r="BF1048529" s="54"/>
      <c r="BG1048529" s="54"/>
      <c r="BH1048529" s="54"/>
      <c r="BI1048529" s="54"/>
      <c r="BJ1048529" s="54"/>
      <c r="BK1048529"/>
      <c r="BL1048529"/>
      <c r="BM1048529"/>
      <c r="BN1048529"/>
      <c r="BO1048529"/>
      <c r="BP1048529"/>
      <c r="BQ1048529"/>
      <c r="BR1048529"/>
      <c r="BS1048529"/>
      <c r="BT1048529"/>
    </row>
    <row r="1048530" spans="2:72" ht="10.5" hidden="1" customHeight="1" x14ac:dyDescent="0.25">
      <c r="S1048530" s="54" t="s">
        <v>139</v>
      </c>
      <c r="T1048530" s="120" t="s">
        <v>182</v>
      </c>
      <c r="U1048530" s="57" t="s">
        <v>311</v>
      </c>
      <c r="V1048530" s="59" t="s">
        <v>276</v>
      </c>
      <c r="AB1048530" s="117" t="s">
        <v>437</v>
      </c>
      <c r="AC1048530" s="54"/>
      <c r="AD1048530" s="217" t="s">
        <v>658</v>
      </c>
      <c r="AE1048530" s="54"/>
      <c r="AF1048530" s="54"/>
      <c r="AG1048530" s="54"/>
      <c r="AH1048530" s="54"/>
      <c r="AI1048530" s="217" t="s">
        <v>1543</v>
      </c>
      <c r="AJ1048530" s="54"/>
      <c r="AK1048530" s="54"/>
      <c r="AL1048530" s="54"/>
      <c r="AM1048530" s="54"/>
      <c r="AN1048530" s="54"/>
      <c r="AO1048530" s="54"/>
      <c r="AP1048530" s="54"/>
      <c r="AQ1048530" s="217" t="s">
        <v>1544</v>
      </c>
      <c r="AR1048530" s="54"/>
      <c r="AS1048530" s="54"/>
      <c r="AT1048530" s="54"/>
      <c r="AU1048530" s="54"/>
      <c r="AV1048530" s="54"/>
      <c r="AW1048530" s="54"/>
      <c r="AX1048530" s="54"/>
      <c r="AY1048530" s="54"/>
      <c r="AZ1048530" s="54"/>
      <c r="BA1048530" s="54"/>
      <c r="BB1048530" s="54"/>
      <c r="BC1048530" s="54"/>
      <c r="BD1048530" s="54"/>
      <c r="BE1048530" s="54"/>
      <c r="BF1048530" s="54"/>
      <c r="BG1048530" s="54"/>
      <c r="BH1048530" s="54"/>
      <c r="BI1048530" s="54"/>
      <c r="BJ1048530" s="54"/>
      <c r="BK1048530"/>
      <c r="BL1048530"/>
      <c r="BM1048530"/>
      <c r="BN1048530"/>
      <c r="BO1048530"/>
      <c r="BP1048530"/>
      <c r="BQ1048530"/>
      <c r="BR1048530"/>
      <c r="BS1048530"/>
      <c r="BT1048530"/>
    </row>
    <row r="1048531" spans="2:72" ht="10.5" hidden="1" customHeight="1" x14ac:dyDescent="0.25">
      <c r="S1048531" s="54" t="s">
        <v>140</v>
      </c>
      <c r="T1048531" s="120" t="s">
        <v>183</v>
      </c>
      <c r="U1048531" s="57" t="s">
        <v>312</v>
      </c>
      <c r="V1048531" s="59" t="s">
        <v>1573</v>
      </c>
      <c r="AB1048531" s="117" t="s">
        <v>438</v>
      </c>
      <c r="AC1048531" s="54"/>
      <c r="AD1048531" s="217" t="s">
        <v>659</v>
      </c>
      <c r="AE1048531" s="54"/>
      <c r="AF1048531" s="54"/>
      <c r="AG1048531" s="54"/>
      <c r="AH1048531" s="54"/>
      <c r="AI1048531" s="217" t="s">
        <v>1545</v>
      </c>
      <c r="AJ1048531" s="54"/>
      <c r="AK1048531" s="54"/>
      <c r="AL1048531" s="54"/>
      <c r="AM1048531" s="54"/>
      <c r="AN1048531" s="54"/>
      <c r="AO1048531" s="54"/>
      <c r="AP1048531" s="54"/>
      <c r="AQ1048531" s="217" t="s">
        <v>1546</v>
      </c>
      <c r="AR1048531" s="54"/>
      <c r="AS1048531" s="54"/>
      <c r="AT1048531" s="54"/>
      <c r="AU1048531" s="54"/>
      <c r="AV1048531" s="54"/>
      <c r="AW1048531" s="54"/>
      <c r="AX1048531" s="54"/>
      <c r="AY1048531" s="54"/>
      <c r="AZ1048531" s="54"/>
      <c r="BA1048531" s="54"/>
      <c r="BB1048531" s="54"/>
      <c r="BC1048531" s="54"/>
      <c r="BD1048531" s="54"/>
      <c r="BE1048531" s="54"/>
      <c r="BF1048531" s="54"/>
      <c r="BG1048531" s="54"/>
      <c r="BH1048531" s="54"/>
      <c r="BI1048531" s="54"/>
      <c r="BJ1048531" s="54"/>
      <c r="BK1048531"/>
      <c r="BL1048531"/>
      <c r="BM1048531"/>
      <c r="BN1048531"/>
      <c r="BO1048531"/>
      <c r="BP1048531"/>
      <c r="BQ1048531"/>
      <c r="BR1048531"/>
      <c r="BS1048531"/>
      <c r="BT1048531"/>
    </row>
    <row r="1048532" spans="2:72" ht="10.5" hidden="1" customHeight="1" x14ac:dyDescent="0.25">
      <c r="S1048532" s="54" t="s">
        <v>141</v>
      </c>
      <c r="T1048532" s="120" t="s">
        <v>184</v>
      </c>
      <c r="U1048532" s="57" t="s">
        <v>313</v>
      </c>
      <c r="V1048532" s="59" t="s">
        <v>278</v>
      </c>
      <c r="AB1048532" s="117" t="s">
        <v>439</v>
      </c>
      <c r="AC1048532" s="54"/>
      <c r="AD1048532" s="217" t="s">
        <v>660</v>
      </c>
      <c r="AE1048532" s="54"/>
      <c r="AF1048532" s="54"/>
      <c r="AG1048532" s="54"/>
      <c r="AH1048532" s="54"/>
      <c r="AI1048532" s="217" t="s">
        <v>1547</v>
      </c>
      <c r="AJ1048532" s="54"/>
      <c r="AK1048532" s="54"/>
      <c r="AL1048532" s="54"/>
      <c r="AM1048532" s="54"/>
      <c r="AN1048532" s="54"/>
      <c r="AO1048532" s="54"/>
      <c r="AP1048532" s="54"/>
      <c r="AQ1048532" s="217" t="s">
        <v>1548</v>
      </c>
      <c r="AR1048532" s="54"/>
      <c r="AS1048532" s="54"/>
      <c r="AT1048532" s="54"/>
      <c r="AU1048532" s="54"/>
      <c r="AV1048532" s="54"/>
      <c r="AW1048532" s="54"/>
      <c r="AX1048532" s="54"/>
      <c r="AY1048532" s="54"/>
      <c r="AZ1048532" s="54"/>
      <c r="BA1048532" s="54"/>
      <c r="BB1048532" s="54"/>
      <c r="BC1048532" s="54"/>
      <c r="BD1048532" s="54"/>
      <c r="BE1048532" s="54"/>
      <c r="BF1048532" s="54"/>
      <c r="BG1048532" s="54"/>
      <c r="BH1048532" s="54"/>
      <c r="BI1048532" s="54"/>
      <c r="BJ1048532" s="54"/>
      <c r="BK1048532"/>
      <c r="BL1048532"/>
      <c r="BM1048532"/>
      <c r="BN1048532"/>
      <c r="BO1048532"/>
      <c r="BP1048532"/>
      <c r="BQ1048532"/>
      <c r="BR1048532"/>
      <c r="BS1048532"/>
      <c r="BT1048532"/>
    </row>
    <row r="1048533" spans="2:72" ht="10.5" hidden="1" customHeight="1" x14ac:dyDescent="0.25">
      <c r="S1048533" s="54" t="s">
        <v>142</v>
      </c>
      <c r="T1048533" s="120" t="s">
        <v>185</v>
      </c>
      <c r="U1048533" s="57" t="s">
        <v>314</v>
      </c>
      <c r="V1048533" s="59" t="s">
        <v>279</v>
      </c>
      <c r="AB1048533" s="117" t="s">
        <v>440</v>
      </c>
      <c r="AC1048533" s="54"/>
      <c r="AD1048533" s="217" t="s">
        <v>661</v>
      </c>
      <c r="AE1048533" s="54"/>
      <c r="AF1048533" s="54"/>
      <c r="AG1048533" s="54"/>
      <c r="AH1048533" s="54"/>
      <c r="AI1048533" s="217" t="s">
        <v>1549</v>
      </c>
      <c r="AJ1048533" s="54"/>
      <c r="AK1048533" s="54"/>
      <c r="AL1048533" s="54"/>
      <c r="AM1048533" s="54"/>
      <c r="AN1048533" s="54"/>
      <c r="AO1048533" s="54"/>
      <c r="AP1048533" s="54"/>
      <c r="AQ1048533" s="217" t="s">
        <v>1550</v>
      </c>
      <c r="AR1048533" s="54"/>
      <c r="AS1048533" s="54"/>
      <c r="AT1048533" s="54"/>
      <c r="AU1048533" s="54"/>
      <c r="AV1048533" s="54"/>
      <c r="AW1048533" s="54"/>
      <c r="AX1048533" s="54"/>
      <c r="AY1048533" s="54"/>
      <c r="AZ1048533" s="54"/>
      <c r="BA1048533" s="54"/>
      <c r="BB1048533" s="54"/>
      <c r="BC1048533" s="54"/>
      <c r="BD1048533" s="54"/>
      <c r="BE1048533" s="54"/>
      <c r="BF1048533" s="54"/>
      <c r="BG1048533" s="54"/>
      <c r="BH1048533" s="54"/>
      <c r="BI1048533" s="54"/>
      <c r="BJ1048533" s="54"/>
      <c r="BK1048533"/>
      <c r="BL1048533"/>
      <c r="BM1048533"/>
      <c r="BN1048533"/>
      <c r="BO1048533"/>
      <c r="BP1048533"/>
      <c r="BQ1048533"/>
      <c r="BR1048533"/>
      <c r="BS1048533"/>
      <c r="BT1048533"/>
    </row>
    <row r="1048534" spans="2:72" ht="10.5" hidden="1" customHeight="1" x14ac:dyDescent="0.25">
      <c r="S1048534" s="54" t="s">
        <v>143</v>
      </c>
      <c r="T1048534" s="120" t="s">
        <v>186</v>
      </c>
      <c r="U1048534" s="57" t="s">
        <v>315</v>
      </c>
      <c r="V1048534" s="59" t="s">
        <v>280</v>
      </c>
      <c r="AB1048534" s="117" t="s">
        <v>441</v>
      </c>
      <c r="AC1048534" s="54"/>
      <c r="AD1048534" s="217" t="s">
        <v>662</v>
      </c>
      <c r="AE1048534" s="54"/>
      <c r="AF1048534" s="54"/>
      <c r="AG1048534" s="54"/>
      <c r="AH1048534" s="54"/>
      <c r="AI1048534" s="217" t="s">
        <v>1551</v>
      </c>
      <c r="AJ1048534" s="54"/>
      <c r="AK1048534" s="54"/>
      <c r="AL1048534" s="54"/>
      <c r="AM1048534" s="54"/>
      <c r="AN1048534" s="54"/>
      <c r="AO1048534" s="54"/>
      <c r="AP1048534" s="54"/>
      <c r="AQ1048534" s="217" t="s">
        <v>1552</v>
      </c>
      <c r="AR1048534" s="54"/>
      <c r="AS1048534" s="54"/>
      <c r="AT1048534" s="54"/>
      <c r="AU1048534" s="54"/>
      <c r="AV1048534" s="54"/>
      <c r="AW1048534" s="54"/>
      <c r="AX1048534" s="54"/>
      <c r="AY1048534" s="54"/>
      <c r="AZ1048534" s="54"/>
      <c r="BA1048534" s="54"/>
      <c r="BB1048534" s="54"/>
      <c r="BC1048534" s="54"/>
      <c r="BD1048534" s="54"/>
      <c r="BE1048534" s="54"/>
      <c r="BF1048534" s="54"/>
      <c r="BG1048534" s="54"/>
      <c r="BH1048534" s="54"/>
      <c r="BI1048534" s="54"/>
      <c r="BJ1048534" s="54"/>
      <c r="BK1048534"/>
      <c r="BL1048534"/>
      <c r="BM1048534"/>
      <c r="BN1048534"/>
      <c r="BO1048534"/>
      <c r="BP1048534"/>
      <c r="BQ1048534"/>
      <c r="BR1048534"/>
      <c r="BS1048534"/>
      <c r="BT1048534"/>
    </row>
    <row r="1048535" spans="2:72" ht="10.5" hidden="1" customHeight="1" x14ac:dyDescent="0.25">
      <c r="S1048535" s="54" t="s">
        <v>144</v>
      </c>
      <c r="T1048535" s="120" t="s">
        <v>187</v>
      </c>
      <c r="U1048535" s="57" t="s">
        <v>316</v>
      </c>
      <c r="V1048535" s="59" t="s">
        <v>1572</v>
      </c>
      <c r="AB1048535" s="117" t="s">
        <v>442</v>
      </c>
      <c r="AC1048535" s="54"/>
      <c r="AD1048535" s="217" t="s">
        <v>663</v>
      </c>
      <c r="AE1048535" s="54"/>
      <c r="AF1048535" s="54"/>
      <c r="AG1048535" s="54"/>
      <c r="AH1048535" s="54"/>
      <c r="AI1048535" s="217" t="s">
        <v>1553</v>
      </c>
      <c r="AJ1048535" s="54"/>
      <c r="AK1048535" s="54"/>
      <c r="AL1048535" s="54"/>
      <c r="AM1048535" s="54"/>
      <c r="AN1048535" s="54"/>
      <c r="AO1048535" s="54"/>
      <c r="AP1048535" s="54"/>
      <c r="AQ1048535" s="217" t="s">
        <v>1554</v>
      </c>
      <c r="AR1048535" s="54"/>
      <c r="AS1048535" s="54"/>
      <c r="AT1048535" s="54"/>
      <c r="AU1048535" s="54"/>
      <c r="AV1048535" s="54"/>
      <c r="AW1048535" s="54"/>
      <c r="AX1048535" s="54"/>
      <c r="AY1048535" s="54"/>
      <c r="AZ1048535" s="54"/>
      <c r="BA1048535" s="54"/>
      <c r="BB1048535" s="54"/>
      <c r="BC1048535" s="54"/>
      <c r="BD1048535" s="54"/>
      <c r="BE1048535" s="54"/>
      <c r="BF1048535" s="54"/>
      <c r="BG1048535" s="54"/>
      <c r="BH1048535" s="54"/>
      <c r="BI1048535" s="54"/>
      <c r="BJ1048535" s="54"/>
      <c r="BK1048535"/>
      <c r="BL1048535"/>
      <c r="BM1048535"/>
      <c r="BN1048535"/>
      <c r="BO1048535"/>
      <c r="BP1048535"/>
      <c r="BQ1048535"/>
      <c r="BR1048535"/>
      <c r="BS1048535"/>
      <c r="BT1048535"/>
    </row>
    <row r="1048536" spans="2:72" ht="10.5" hidden="1" customHeight="1" x14ac:dyDescent="0.25">
      <c r="S1048536" s="54" t="s">
        <v>145</v>
      </c>
      <c r="T1048536" s="120" t="s">
        <v>188</v>
      </c>
      <c r="U1048536" s="57" t="s">
        <v>317</v>
      </c>
      <c r="V1048536" s="59" t="s">
        <v>282</v>
      </c>
      <c r="AB1048536" s="117" t="s">
        <v>443</v>
      </c>
      <c r="AC1048536" s="54"/>
      <c r="AD1048536" s="217" t="s">
        <v>664</v>
      </c>
      <c r="AE1048536" s="54"/>
      <c r="AF1048536" s="54"/>
      <c r="AG1048536" s="54"/>
      <c r="AH1048536" s="54"/>
      <c r="AI1048536" s="217" t="s">
        <v>1555</v>
      </c>
      <c r="AJ1048536" s="54"/>
      <c r="AK1048536" s="54"/>
      <c r="AL1048536" s="54"/>
      <c r="AM1048536" s="54"/>
      <c r="AN1048536" s="54"/>
      <c r="AO1048536" s="54"/>
      <c r="AP1048536" s="54"/>
      <c r="AQ1048536" s="217" t="s">
        <v>1556</v>
      </c>
      <c r="AR1048536" s="54"/>
      <c r="AS1048536" s="54"/>
      <c r="AT1048536" s="54"/>
      <c r="AU1048536" s="54"/>
      <c r="AV1048536" s="54"/>
      <c r="AW1048536" s="54"/>
      <c r="AX1048536" s="54"/>
      <c r="AY1048536" s="54"/>
      <c r="AZ1048536" s="54"/>
      <c r="BA1048536" s="54"/>
      <c r="BB1048536" s="54"/>
      <c r="BC1048536" s="54"/>
      <c r="BD1048536" s="54"/>
      <c r="BE1048536" s="54"/>
      <c r="BF1048536" s="54"/>
      <c r="BG1048536" s="54"/>
      <c r="BH1048536" s="54"/>
      <c r="BI1048536" s="54"/>
      <c r="BJ1048536" s="54"/>
      <c r="BK1048536"/>
      <c r="BL1048536"/>
      <c r="BM1048536"/>
      <c r="BN1048536"/>
      <c r="BO1048536"/>
      <c r="BP1048536"/>
      <c r="BQ1048536"/>
      <c r="BR1048536"/>
      <c r="BS1048536"/>
      <c r="BT1048536"/>
    </row>
    <row r="1048537" spans="2:72" ht="10.5" hidden="1" customHeight="1" x14ac:dyDescent="0.25">
      <c r="S1048537" s="54" t="s">
        <v>146</v>
      </c>
      <c r="T1048537" s="120" t="s">
        <v>189</v>
      </c>
      <c r="U1048537" s="57" t="s">
        <v>247</v>
      </c>
      <c r="V1048537" s="59" t="s">
        <v>283</v>
      </c>
      <c r="AB1048537" s="117" t="s">
        <v>444</v>
      </c>
      <c r="AC1048537" s="54"/>
      <c r="AD1048537" s="217" t="s">
        <v>665</v>
      </c>
      <c r="AE1048537" s="54"/>
      <c r="AF1048537" s="54"/>
      <c r="AG1048537" s="54"/>
      <c r="AH1048537" s="54"/>
      <c r="AI1048537" s="217" t="s">
        <v>1557</v>
      </c>
      <c r="AJ1048537" s="54"/>
      <c r="AK1048537" s="54"/>
      <c r="AL1048537" s="54"/>
      <c r="AM1048537" s="54"/>
      <c r="AN1048537" s="54"/>
      <c r="AO1048537" s="54"/>
      <c r="AP1048537" s="54"/>
      <c r="AQ1048537" s="217" t="s">
        <v>1558</v>
      </c>
      <c r="AR1048537" s="54"/>
      <c r="AS1048537" s="54"/>
      <c r="AT1048537" s="54"/>
      <c r="AU1048537" s="54"/>
      <c r="AV1048537" s="54"/>
      <c r="AW1048537" s="54"/>
      <c r="AX1048537" s="54"/>
      <c r="AY1048537" s="54"/>
      <c r="AZ1048537" s="54"/>
      <c r="BA1048537" s="54"/>
      <c r="BB1048537" s="54"/>
      <c r="BC1048537" s="54"/>
      <c r="BD1048537" s="54"/>
      <c r="BE1048537" s="54"/>
      <c r="BF1048537" s="54"/>
      <c r="BG1048537" s="54"/>
      <c r="BH1048537" s="54"/>
      <c r="BI1048537" s="54"/>
      <c r="BJ1048537" s="54"/>
      <c r="BK1048537"/>
      <c r="BL1048537"/>
      <c r="BM1048537"/>
      <c r="BN1048537"/>
      <c r="BO1048537"/>
      <c r="BP1048537"/>
      <c r="BQ1048537"/>
      <c r="BR1048537"/>
      <c r="BS1048537"/>
      <c r="BT1048537"/>
    </row>
    <row r="1048538" spans="2:72" ht="10.5" hidden="1" customHeight="1" x14ac:dyDescent="0.25">
      <c r="B1048538" s="58" t="s">
        <v>29</v>
      </c>
      <c r="L1048538" s="58" t="s">
        <v>29</v>
      </c>
      <c r="S1048538" s="54" t="s">
        <v>147</v>
      </c>
      <c r="T1048538" s="120" t="s">
        <v>190</v>
      </c>
      <c r="U1048538" s="57" t="s">
        <v>318</v>
      </c>
      <c r="V1048538" s="59" t="s">
        <v>284</v>
      </c>
      <c r="AB1048538" s="117" t="s">
        <v>445</v>
      </c>
      <c r="AC1048538" s="54"/>
      <c r="AD1048538" s="217" t="s">
        <v>666</v>
      </c>
      <c r="AE1048538" s="54"/>
      <c r="AF1048538" s="54"/>
      <c r="AG1048538" s="54"/>
      <c r="AH1048538" s="54"/>
      <c r="AI1048538" s="217" t="s">
        <v>1559</v>
      </c>
      <c r="AJ1048538" s="54"/>
      <c r="AK1048538" s="54"/>
      <c r="AL1048538" s="54"/>
      <c r="AM1048538" s="54"/>
      <c r="AN1048538" s="54"/>
      <c r="AO1048538" s="54"/>
      <c r="AP1048538" s="54"/>
      <c r="AQ1048538" s="217" t="s">
        <v>1560</v>
      </c>
      <c r="AR1048538" s="54"/>
      <c r="AS1048538" s="54"/>
      <c r="AT1048538" s="54"/>
      <c r="AU1048538" s="54"/>
      <c r="AV1048538" s="54"/>
      <c r="AW1048538" s="54"/>
      <c r="AX1048538" s="54"/>
      <c r="AY1048538" s="54"/>
      <c r="AZ1048538" s="54"/>
      <c r="BA1048538" s="54"/>
      <c r="BB1048538" s="54"/>
      <c r="BC1048538" s="54"/>
      <c r="BD1048538" s="54"/>
      <c r="BE1048538" s="54"/>
      <c r="BF1048538" s="54"/>
      <c r="BG1048538" s="54"/>
      <c r="BH1048538" s="54"/>
      <c r="BI1048538" s="54"/>
      <c r="BJ1048538" s="54"/>
      <c r="BK1048538"/>
      <c r="BL1048538"/>
      <c r="BM1048538"/>
      <c r="BN1048538"/>
      <c r="BO1048538"/>
      <c r="BP1048538"/>
      <c r="BQ1048538"/>
      <c r="BR1048538"/>
      <c r="BS1048538"/>
      <c r="BT1048538"/>
    </row>
    <row r="1048539" spans="2:72" ht="10.5" hidden="1" customHeight="1" x14ac:dyDescent="0.25">
      <c r="L1048539" s="58" t="s">
        <v>103</v>
      </c>
      <c r="S1048539" s="54" t="s">
        <v>148</v>
      </c>
      <c r="T1048539" s="120" t="s">
        <v>191</v>
      </c>
      <c r="U1048539" s="57" t="s">
        <v>319</v>
      </c>
      <c r="V1048539" s="59" t="s">
        <v>1571</v>
      </c>
      <c r="AB1048539" s="117" t="s">
        <v>446</v>
      </c>
      <c r="AC1048539" s="54"/>
      <c r="AD1048539" s="217" t="s">
        <v>667</v>
      </c>
      <c r="AE1048539" s="54"/>
      <c r="AF1048539" s="54"/>
      <c r="AG1048539" s="54"/>
      <c r="AH1048539" s="54"/>
      <c r="AI1048539" s="217" t="s">
        <v>1561</v>
      </c>
      <c r="AJ1048539" s="54"/>
      <c r="AK1048539" s="54"/>
      <c r="AL1048539" s="54"/>
      <c r="AM1048539" s="54"/>
      <c r="AN1048539" s="54"/>
      <c r="AO1048539" s="54"/>
      <c r="AP1048539" s="54"/>
      <c r="AQ1048539" s="217" t="s">
        <v>1562</v>
      </c>
      <c r="AR1048539" s="54"/>
      <c r="AS1048539" s="54"/>
      <c r="AT1048539" s="54"/>
      <c r="AU1048539" s="54"/>
      <c r="AV1048539" s="54"/>
      <c r="AW1048539" s="54"/>
      <c r="AX1048539" s="54"/>
      <c r="AY1048539" s="54"/>
      <c r="AZ1048539" s="54"/>
      <c r="BA1048539" s="54"/>
      <c r="BB1048539" s="54"/>
      <c r="BC1048539" s="54"/>
      <c r="BD1048539" s="54"/>
      <c r="BE1048539" s="54"/>
      <c r="BF1048539" s="54"/>
      <c r="BG1048539" s="54"/>
      <c r="BH1048539" s="54"/>
      <c r="BI1048539" s="54"/>
      <c r="BJ1048539" s="54"/>
      <c r="BK1048539"/>
      <c r="BL1048539"/>
      <c r="BM1048539"/>
      <c r="BN1048539"/>
      <c r="BO1048539"/>
      <c r="BP1048539"/>
      <c r="BQ1048539"/>
      <c r="BR1048539"/>
      <c r="BS1048539"/>
      <c r="BT1048539"/>
    </row>
    <row r="1048540" spans="2:72" ht="10.5" hidden="1" customHeight="1" x14ac:dyDescent="0.25">
      <c r="S1048540" s="54" t="s">
        <v>149</v>
      </c>
      <c r="T1048540" s="120" t="s">
        <v>192</v>
      </c>
      <c r="U1048540" s="57" t="s">
        <v>320</v>
      </c>
      <c r="V1048540" s="59" t="s">
        <v>286</v>
      </c>
      <c r="AB1048540" s="117" t="s">
        <v>447</v>
      </c>
      <c r="AC1048540" s="54"/>
      <c r="AD1048540" s="217" t="s">
        <v>668</v>
      </c>
      <c r="AE1048540" s="54"/>
      <c r="AF1048540" s="54"/>
      <c r="AG1048540" s="54"/>
      <c r="AH1048540" s="54"/>
      <c r="AI1048540" s="217" t="s">
        <v>1563</v>
      </c>
      <c r="AJ1048540" s="54"/>
      <c r="AK1048540" s="54"/>
      <c r="AL1048540" s="54"/>
      <c r="AM1048540" s="54"/>
      <c r="AN1048540" s="54"/>
      <c r="AO1048540" s="54"/>
      <c r="AP1048540" s="54"/>
      <c r="AQ1048540" s="54"/>
      <c r="AR1048540" s="54"/>
      <c r="AS1048540" s="54"/>
      <c r="AT1048540" s="54"/>
      <c r="AU1048540" s="54"/>
      <c r="AV1048540" s="54"/>
      <c r="AW1048540" s="54"/>
      <c r="AX1048540" s="54"/>
      <c r="AY1048540" s="54"/>
      <c r="AZ1048540" s="54"/>
      <c r="BA1048540" s="54"/>
      <c r="BB1048540" s="54"/>
      <c r="BC1048540" s="54"/>
      <c r="BD1048540" s="54"/>
      <c r="BE1048540" s="54"/>
      <c r="BF1048540" s="54"/>
      <c r="BG1048540" s="54"/>
      <c r="BH1048540" s="54"/>
      <c r="BI1048540" s="54"/>
      <c r="BJ1048540" s="54"/>
      <c r="BK1048540"/>
      <c r="BL1048540"/>
      <c r="BM1048540"/>
      <c r="BN1048540"/>
      <c r="BO1048540"/>
      <c r="BP1048540"/>
      <c r="BQ1048540"/>
      <c r="BR1048540"/>
      <c r="BS1048540"/>
      <c r="BT1048540"/>
    </row>
    <row r="1048541" spans="2:72" ht="10.5" hidden="1" customHeight="1" x14ac:dyDescent="0.25">
      <c r="S1048541" s="54" t="s">
        <v>34</v>
      </c>
      <c r="T1048541" s="120" t="s">
        <v>193</v>
      </c>
      <c r="U1048541" s="57" t="s">
        <v>321</v>
      </c>
      <c r="V1048541" s="59" t="s">
        <v>287</v>
      </c>
      <c r="AC1048541" s="54"/>
      <c r="AD1048541" s="217" t="s">
        <v>669</v>
      </c>
      <c r="AE1048541" s="54"/>
      <c r="AF1048541" s="54"/>
      <c r="AG1048541" s="54"/>
      <c r="AH1048541" s="54"/>
      <c r="AI1048541" s="217" t="s">
        <v>1564</v>
      </c>
      <c r="AJ1048541" s="54"/>
      <c r="AK1048541" s="54"/>
      <c r="AL1048541" s="54"/>
      <c r="AM1048541" s="54"/>
      <c r="AN1048541" s="54"/>
      <c r="AO1048541" s="54"/>
      <c r="AP1048541" s="54"/>
      <c r="AQ1048541" s="54"/>
      <c r="AR1048541" s="54"/>
      <c r="AS1048541" s="54"/>
      <c r="AT1048541" s="54"/>
      <c r="AU1048541" s="54"/>
      <c r="AV1048541" s="54"/>
      <c r="AW1048541" s="54"/>
      <c r="AX1048541" s="54"/>
      <c r="AY1048541" s="54"/>
      <c r="AZ1048541" s="54"/>
      <c r="BA1048541" s="54"/>
      <c r="BB1048541" s="54"/>
      <c r="BC1048541" s="54"/>
      <c r="BD1048541" s="54"/>
      <c r="BE1048541" s="54"/>
      <c r="BF1048541" s="54"/>
      <c r="BG1048541" s="54"/>
      <c r="BH1048541" s="54"/>
      <c r="BI1048541" s="54"/>
      <c r="BJ1048541" s="54"/>
      <c r="BK1048541"/>
      <c r="BL1048541"/>
      <c r="BM1048541"/>
      <c r="BN1048541"/>
      <c r="BO1048541"/>
      <c r="BP1048541"/>
      <c r="BQ1048541"/>
      <c r="BR1048541"/>
      <c r="BS1048541"/>
      <c r="BT1048541"/>
    </row>
    <row r="1048542" spans="2:72" ht="10.5" hidden="1" customHeight="1" x14ac:dyDescent="0.25">
      <c r="C1048542" s="54"/>
      <c r="T1048542" s="120" t="s">
        <v>194</v>
      </c>
      <c r="U1048542" s="57" t="s">
        <v>322</v>
      </c>
      <c r="AC1048542" s="54"/>
      <c r="AD1048542" s="217" t="s">
        <v>670</v>
      </c>
      <c r="AE1048542" s="54"/>
      <c r="AF1048542" s="54"/>
      <c r="AG1048542" s="54"/>
      <c r="AH1048542" s="54"/>
      <c r="AI1048542" s="217" t="s">
        <v>1565</v>
      </c>
      <c r="AJ1048542" s="54"/>
      <c r="AK1048542" s="54"/>
      <c r="AL1048542" s="54"/>
      <c r="AM1048542" s="54"/>
      <c r="AN1048542" s="54"/>
      <c r="AO1048542" s="54"/>
      <c r="AP1048542" s="54"/>
      <c r="AQ1048542" s="54"/>
      <c r="AR1048542" s="54"/>
      <c r="AS1048542" s="54"/>
      <c r="AT1048542" s="54"/>
      <c r="AU1048542" s="54"/>
      <c r="AV1048542" s="54"/>
      <c r="AW1048542" s="54"/>
      <c r="AX1048542" s="54"/>
      <c r="AY1048542" s="54"/>
      <c r="AZ1048542" s="54"/>
      <c r="BA1048542" s="54"/>
      <c r="BB1048542" s="54"/>
      <c r="BC1048542" s="54"/>
      <c r="BD1048542" s="54"/>
      <c r="BE1048542" s="54"/>
      <c r="BF1048542" s="54"/>
      <c r="BG1048542" s="54"/>
      <c r="BH1048542" s="54"/>
      <c r="BI1048542" s="54"/>
      <c r="BJ1048542" s="54"/>
      <c r="BK1048542"/>
      <c r="BL1048542"/>
      <c r="BM1048542"/>
      <c r="BN1048542"/>
      <c r="BO1048542"/>
      <c r="BP1048542"/>
      <c r="BQ1048542"/>
      <c r="BR1048542"/>
      <c r="BS1048542"/>
      <c r="BT1048542"/>
    </row>
    <row r="1048543" spans="2:72" ht="10.5" hidden="1" customHeight="1" x14ac:dyDescent="0.25">
      <c r="C1048543" s="54" t="s">
        <v>496</v>
      </c>
      <c r="T1048543" s="120" t="s">
        <v>195</v>
      </c>
      <c r="U1048543" s="57" t="s">
        <v>323</v>
      </c>
      <c r="AC1048543" s="54"/>
      <c r="AD1048543" s="217" t="s">
        <v>671</v>
      </c>
      <c r="AE1048543" s="54"/>
      <c r="AF1048543" s="54"/>
      <c r="AG1048543" s="54"/>
      <c r="AH1048543" s="54"/>
      <c r="AI1048543" s="217" t="s">
        <v>1566</v>
      </c>
      <c r="AJ1048543" s="54"/>
      <c r="AK1048543" s="54"/>
      <c r="AL1048543" s="54"/>
      <c r="AM1048543" s="54"/>
      <c r="AN1048543" s="54"/>
      <c r="AO1048543" s="54"/>
      <c r="AP1048543" s="54"/>
      <c r="AQ1048543" s="54"/>
      <c r="AR1048543" s="54"/>
      <c r="AS1048543" s="54"/>
      <c r="AT1048543" s="54"/>
      <c r="AU1048543" s="54"/>
      <c r="AV1048543" s="54"/>
      <c r="AW1048543" s="54"/>
      <c r="AX1048543" s="54"/>
      <c r="AY1048543" s="54"/>
      <c r="AZ1048543" s="54"/>
      <c r="BA1048543" s="54"/>
      <c r="BB1048543" s="54"/>
      <c r="BC1048543" s="54"/>
      <c r="BD1048543" s="54"/>
      <c r="BE1048543" s="54"/>
      <c r="BF1048543" s="54"/>
      <c r="BG1048543" s="54"/>
      <c r="BH1048543" s="54"/>
      <c r="BI1048543" s="54"/>
      <c r="BJ1048543" s="54"/>
      <c r="BK1048543"/>
      <c r="BL1048543"/>
      <c r="BM1048543"/>
      <c r="BN1048543"/>
      <c r="BO1048543"/>
      <c r="BP1048543"/>
      <c r="BQ1048543"/>
      <c r="BR1048543"/>
      <c r="BS1048543"/>
      <c r="BT1048543"/>
    </row>
    <row r="1048544" spans="2:72" ht="10.5" hidden="1" customHeight="1" x14ac:dyDescent="0.25">
      <c r="C1048544" s="54" t="s">
        <v>497</v>
      </c>
      <c r="T1048544" s="120" t="s">
        <v>196</v>
      </c>
      <c r="U1048544" s="57" t="s">
        <v>324</v>
      </c>
      <c r="AC1048544" s="54"/>
      <c r="AD1048544" s="217" t="s">
        <v>672</v>
      </c>
      <c r="AE1048544" s="54"/>
      <c r="AF1048544" s="54"/>
      <c r="AG1048544" s="54"/>
      <c r="AH1048544" s="54"/>
      <c r="AI1048544" s="217" t="s">
        <v>1567</v>
      </c>
      <c r="AJ1048544" s="54"/>
      <c r="AK1048544" s="54"/>
      <c r="AL1048544" s="54"/>
      <c r="AM1048544" s="54"/>
      <c r="AN1048544" s="54"/>
      <c r="AO1048544" s="54"/>
      <c r="AP1048544" s="54"/>
      <c r="AQ1048544" s="54"/>
      <c r="AR1048544" s="54"/>
      <c r="AS1048544" s="54"/>
      <c r="AT1048544" s="54"/>
      <c r="AU1048544" s="54"/>
      <c r="AV1048544" s="54"/>
      <c r="AW1048544" s="54"/>
      <c r="AX1048544" s="54"/>
      <c r="AY1048544" s="54"/>
      <c r="AZ1048544" s="54"/>
      <c r="BA1048544" s="54"/>
      <c r="BB1048544" s="54"/>
      <c r="BC1048544" s="54"/>
      <c r="BD1048544" s="54"/>
      <c r="BE1048544" s="54"/>
      <c r="BF1048544" s="54"/>
      <c r="BG1048544" s="54"/>
      <c r="BH1048544" s="54"/>
      <c r="BI1048544" s="54"/>
      <c r="BJ1048544" s="54"/>
      <c r="BK1048544"/>
      <c r="BL1048544"/>
      <c r="BM1048544"/>
      <c r="BN1048544"/>
      <c r="BO1048544"/>
      <c r="BP1048544"/>
      <c r="BQ1048544"/>
      <c r="BR1048544"/>
      <c r="BS1048544"/>
      <c r="BT1048544"/>
    </row>
    <row r="1048545" spans="3:72" ht="10.5" hidden="1" customHeight="1" x14ac:dyDescent="0.25">
      <c r="T1048545" s="120" t="s">
        <v>197</v>
      </c>
      <c r="U1048545" s="57" t="s">
        <v>252</v>
      </c>
      <c r="AC1048545" s="54"/>
      <c r="AD1048545" s="217" t="s">
        <v>673</v>
      </c>
      <c r="AE1048545" s="54"/>
      <c r="AF1048545" s="54"/>
      <c r="AG1048545" s="54"/>
      <c r="AH1048545" s="54"/>
      <c r="AI1048545" s="217" t="s">
        <v>1568</v>
      </c>
      <c r="AJ1048545" s="54"/>
      <c r="AK1048545" s="54"/>
      <c r="AL1048545" s="54"/>
      <c r="AM1048545" s="54"/>
      <c r="AN1048545" s="54"/>
      <c r="AO1048545" s="54"/>
      <c r="AP1048545" s="54"/>
      <c r="AQ1048545" s="54"/>
      <c r="AR1048545" s="54"/>
      <c r="AS1048545" s="54"/>
      <c r="AT1048545" s="54"/>
      <c r="AU1048545" s="54"/>
      <c r="AV1048545" s="54"/>
      <c r="AW1048545" s="54"/>
      <c r="AX1048545" s="54"/>
      <c r="AY1048545" s="54"/>
      <c r="AZ1048545" s="54"/>
      <c r="BA1048545" s="54"/>
      <c r="BB1048545" s="54"/>
      <c r="BC1048545" s="54"/>
      <c r="BD1048545" s="54"/>
      <c r="BE1048545" s="54"/>
      <c r="BF1048545" s="54"/>
      <c r="BG1048545" s="54"/>
      <c r="BH1048545" s="54"/>
      <c r="BI1048545" s="54"/>
      <c r="BJ1048545" s="54"/>
      <c r="BK1048545"/>
      <c r="BL1048545"/>
      <c r="BM1048545"/>
      <c r="BN1048545"/>
      <c r="BO1048545"/>
      <c r="BP1048545"/>
      <c r="BQ1048545"/>
      <c r="BR1048545"/>
      <c r="BS1048545"/>
      <c r="BT1048545"/>
    </row>
    <row r="1048546" spans="3:72" ht="10.5" hidden="1" customHeight="1" x14ac:dyDescent="0.25">
      <c r="C1048546" s="58" t="s">
        <v>449</v>
      </c>
      <c r="T1048546" s="120" t="s">
        <v>162</v>
      </c>
      <c r="U1048546" s="57" t="s">
        <v>325</v>
      </c>
      <c r="AC1048546" s="54"/>
      <c r="AD1048546" s="217" t="s">
        <v>674</v>
      </c>
      <c r="AE1048546" s="54"/>
      <c r="AF1048546" s="54"/>
      <c r="AG1048546" s="54"/>
      <c r="AH1048546" s="54"/>
      <c r="AI1048546" s="217" t="s">
        <v>1569</v>
      </c>
      <c r="AJ1048546" s="54"/>
      <c r="AK1048546" s="54"/>
      <c r="AL1048546" s="54"/>
      <c r="AM1048546" s="54"/>
      <c r="AN1048546" s="54"/>
      <c r="AO1048546" s="54"/>
      <c r="AP1048546" s="54"/>
      <c r="AQ1048546" s="54"/>
      <c r="AR1048546" s="54"/>
      <c r="AS1048546" s="54"/>
      <c r="AT1048546" s="54"/>
      <c r="AU1048546" s="54"/>
      <c r="AV1048546" s="54"/>
      <c r="AW1048546" s="54"/>
      <c r="AX1048546" s="54"/>
      <c r="AY1048546" s="54"/>
      <c r="AZ1048546" s="54"/>
      <c r="BA1048546" s="54"/>
      <c r="BB1048546" s="54"/>
      <c r="BC1048546" s="54"/>
      <c r="BD1048546" s="54"/>
      <c r="BE1048546" s="54"/>
      <c r="BF1048546" s="54"/>
      <c r="BG1048546" s="54"/>
      <c r="BH1048546" s="54"/>
      <c r="BI1048546" s="54"/>
      <c r="BJ1048546" s="54"/>
      <c r="BK1048546"/>
      <c r="BL1048546"/>
      <c r="BM1048546"/>
      <c r="BN1048546"/>
      <c r="BO1048546"/>
      <c r="BP1048546"/>
      <c r="BQ1048546"/>
      <c r="BR1048546"/>
      <c r="BS1048546"/>
      <c r="BT1048546"/>
    </row>
    <row r="1048547" spans="3:72" ht="10.5" hidden="1" customHeight="1" x14ac:dyDescent="0.25">
      <c r="C1048547" s="123" t="s">
        <v>454</v>
      </c>
      <c r="T1048547" s="120" t="s">
        <v>198</v>
      </c>
      <c r="U1048547" s="57" t="s">
        <v>326</v>
      </c>
      <c r="AC1048547" s="54"/>
      <c r="AD1048547" s="217" t="s">
        <v>675</v>
      </c>
      <c r="AE1048547" s="54"/>
      <c r="AF1048547" s="54"/>
      <c r="AG1048547" s="54"/>
      <c r="AH1048547" s="54"/>
      <c r="AI1048547" s="54"/>
      <c r="AJ1048547" s="54"/>
      <c r="AK1048547" s="54"/>
      <c r="AL1048547" s="54"/>
      <c r="AM1048547" s="54"/>
      <c r="AN1048547" s="54"/>
      <c r="AO1048547" s="54"/>
      <c r="AP1048547" s="54"/>
      <c r="AQ1048547" s="54"/>
      <c r="AR1048547" s="54"/>
      <c r="AS1048547" s="54"/>
      <c r="AT1048547" s="54"/>
      <c r="AU1048547" s="54"/>
      <c r="AV1048547" s="54"/>
      <c r="AW1048547" s="54"/>
      <c r="AX1048547" s="54"/>
      <c r="AY1048547" s="54"/>
      <c r="AZ1048547" s="54"/>
      <c r="BA1048547" s="54"/>
      <c r="BB1048547" s="54"/>
      <c r="BC1048547" s="54"/>
      <c r="BD1048547" s="54"/>
      <c r="BE1048547" s="54"/>
      <c r="BF1048547" s="54"/>
      <c r="BG1048547" s="54"/>
      <c r="BH1048547" s="54"/>
      <c r="BI1048547" s="54"/>
      <c r="BJ1048547" s="54"/>
      <c r="BK1048547"/>
      <c r="BL1048547"/>
      <c r="BM1048547"/>
      <c r="BN1048547"/>
      <c r="BO1048547"/>
      <c r="BP1048547"/>
      <c r="BQ1048547"/>
      <c r="BR1048547"/>
      <c r="BS1048547"/>
      <c r="BT1048547"/>
    </row>
    <row r="1048548" spans="3:72" ht="18.75" hidden="1" customHeight="1" x14ac:dyDescent="0.25">
      <c r="C1048548" s="58" t="s">
        <v>453</v>
      </c>
      <c r="T1048548" s="120" t="s">
        <v>163</v>
      </c>
      <c r="U1048548" s="57" t="s">
        <v>327</v>
      </c>
      <c r="AC1048548" s="54"/>
      <c r="AD1048548" s="217" t="s">
        <v>676</v>
      </c>
      <c r="AE1048548" s="54"/>
      <c r="AF1048548" s="54"/>
      <c r="AG1048548" s="54"/>
      <c r="AH1048548" s="54"/>
      <c r="AI1048548" s="54"/>
      <c r="AJ1048548" s="54"/>
      <c r="AK1048548" s="54"/>
      <c r="AL1048548" s="54"/>
      <c r="AM1048548" s="54"/>
      <c r="AN1048548" s="54"/>
      <c r="AO1048548" s="54"/>
      <c r="AP1048548" s="54"/>
      <c r="AQ1048548" s="54"/>
      <c r="AR1048548" s="54"/>
      <c r="AS1048548" s="54"/>
      <c r="AT1048548" s="54"/>
      <c r="AU1048548" s="54"/>
      <c r="AV1048548" s="54"/>
      <c r="AW1048548" s="54"/>
      <c r="AX1048548" s="54"/>
      <c r="AY1048548" s="54"/>
      <c r="AZ1048548" s="54"/>
      <c r="BA1048548" s="54"/>
      <c r="BB1048548" s="54"/>
      <c r="BC1048548" s="54"/>
      <c r="BD1048548" s="54"/>
      <c r="BE1048548" s="54"/>
      <c r="BF1048548" s="54"/>
      <c r="BG1048548" s="54"/>
      <c r="BH1048548" s="54"/>
      <c r="BI1048548" s="54"/>
      <c r="BJ1048548" s="54"/>
      <c r="BK1048548"/>
      <c r="BL1048548"/>
      <c r="BM1048548"/>
      <c r="BN1048548"/>
      <c r="BO1048548"/>
      <c r="BP1048548"/>
      <c r="BQ1048548"/>
      <c r="BR1048548"/>
      <c r="BS1048548"/>
      <c r="BT1048548"/>
    </row>
    <row r="1048549" spans="3:72" ht="10.5" hidden="1" customHeight="1" x14ac:dyDescent="0.25">
      <c r="T1048549" s="120" t="s">
        <v>199</v>
      </c>
      <c r="U1048549" s="57" t="s">
        <v>328</v>
      </c>
      <c r="AC1048549" s="54"/>
      <c r="AD1048549" s="217" t="s">
        <v>677</v>
      </c>
      <c r="AE1048549" s="54"/>
      <c r="AF1048549" s="54"/>
      <c r="AG1048549" s="54"/>
      <c r="AH1048549" s="54"/>
      <c r="AI1048549" s="54"/>
      <c r="AJ1048549" s="54"/>
      <c r="AK1048549" s="54"/>
      <c r="AL1048549" s="54"/>
      <c r="AM1048549" s="54"/>
      <c r="AN1048549" s="54"/>
      <c r="AO1048549" s="54"/>
      <c r="AP1048549" s="54"/>
      <c r="AQ1048549" s="54"/>
      <c r="AR1048549" s="54"/>
      <c r="AS1048549" s="54"/>
      <c r="AT1048549" s="54"/>
      <c r="AU1048549" s="54"/>
      <c r="AV1048549" s="54"/>
      <c r="AW1048549" s="54"/>
      <c r="AX1048549" s="54"/>
      <c r="AY1048549" s="54"/>
      <c r="AZ1048549" s="54"/>
      <c r="BA1048549" s="54"/>
      <c r="BB1048549" s="54"/>
      <c r="BC1048549" s="54"/>
      <c r="BD1048549" s="54"/>
      <c r="BE1048549" s="54"/>
      <c r="BF1048549" s="54"/>
      <c r="BG1048549" s="54"/>
      <c r="BH1048549" s="54"/>
      <c r="BI1048549" s="54"/>
      <c r="BJ1048549" s="54"/>
    </row>
    <row r="1048550" spans="3:72" ht="10.5" hidden="1" customHeight="1" x14ac:dyDescent="0.25">
      <c r="T1048550" s="120" t="s">
        <v>164</v>
      </c>
      <c r="U1048550" s="57" t="s">
        <v>329</v>
      </c>
    </row>
    <row r="1048551" spans="3:72" ht="10.5" hidden="1" customHeight="1" x14ac:dyDescent="0.25">
      <c r="T1048551" s="120" t="s">
        <v>165</v>
      </c>
      <c r="U1048551" s="57" t="s">
        <v>330</v>
      </c>
    </row>
    <row r="1048552" spans="3:72" ht="10.5" hidden="1" customHeight="1" x14ac:dyDescent="0.25">
      <c r="C1048552" s="121" t="s">
        <v>450</v>
      </c>
      <c r="D1048552" s="121"/>
      <c r="E1048552" s="121"/>
      <c r="T1048552" s="120" t="s">
        <v>200</v>
      </c>
      <c r="U1048552" s="57" t="s">
        <v>331</v>
      </c>
    </row>
    <row r="1048553" spans="3:72" ht="10.5" hidden="1" customHeight="1" x14ac:dyDescent="0.25">
      <c r="C1048553" s="121" t="s">
        <v>451</v>
      </c>
      <c r="D1048553" s="121"/>
      <c r="E1048553" s="121"/>
      <c r="T1048553" s="120" t="s">
        <v>166</v>
      </c>
      <c r="U1048553" s="57" t="s">
        <v>332</v>
      </c>
    </row>
    <row r="1048554" spans="3:72" ht="10.5" hidden="1" customHeight="1" thickBot="1" x14ac:dyDescent="0.3">
      <c r="C1048554" s="555">
        <v>152</v>
      </c>
      <c r="D1048554" s="555"/>
      <c r="E1048554" s="555"/>
      <c r="T1048554" s="120" t="s">
        <v>201</v>
      </c>
      <c r="U1048554" s="57" t="s">
        <v>333</v>
      </c>
    </row>
    <row r="1048555" spans="3:72" ht="10.5" hidden="1" customHeight="1" x14ac:dyDescent="0.25">
      <c r="T1048555" s="120" t="s">
        <v>202</v>
      </c>
      <c r="U1048555" s="57" t="s">
        <v>334</v>
      </c>
    </row>
    <row r="1048556" spans="3:72" ht="10.5" hidden="1" customHeight="1" x14ac:dyDescent="0.25">
      <c r="T1048556" s="120" t="s">
        <v>167</v>
      </c>
      <c r="U1048556" s="57" t="s">
        <v>335</v>
      </c>
    </row>
    <row r="1048557" spans="3:72" ht="10.5" hidden="1" customHeight="1" x14ac:dyDescent="0.25">
      <c r="T1048557" s="120" t="s">
        <v>168</v>
      </c>
      <c r="U1048557" s="57" t="s">
        <v>336</v>
      </c>
    </row>
    <row r="1048558" spans="3:72" ht="15.75" hidden="1" customHeight="1" x14ac:dyDescent="0.25">
      <c r="C1048558" s="122">
        <v>160675.5</v>
      </c>
      <c r="T1048558" s="120" t="s">
        <v>169</v>
      </c>
      <c r="U1048558" s="57" t="s">
        <v>337</v>
      </c>
    </row>
    <row r="1048559" spans="3:72" ht="15.75" hidden="1" customHeight="1" x14ac:dyDescent="0.25">
      <c r="F1048559" s="58" t="s">
        <v>452</v>
      </c>
      <c r="T1048559" s="120" t="s">
        <v>170</v>
      </c>
      <c r="U1048559" s="57" t="s">
        <v>338</v>
      </c>
    </row>
    <row r="1048560" spans="3:72" ht="20.25" hidden="1" customHeight="1" x14ac:dyDescent="0.25">
      <c r="F1048560" s="58" t="b">
        <f>IF(C1048542="Aeropuertos (Art. 4 Lit.b)",'Tablas con valores'!H54)</f>
        <v>0</v>
      </c>
      <c r="T1048560" s="120" t="s">
        <v>171</v>
      </c>
      <c r="U1048560" s="57" t="s">
        <v>339</v>
      </c>
    </row>
    <row r="1048561" spans="2:21" ht="10.5" hidden="1" customHeight="1" x14ac:dyDescent="0.25">
      <c r="T1048561" s="120" t="s">
        <v>172</v>
      </c>
      <c r="U1048561" s="57" t="s">
        <v>340</v>
      </c>
    </row>
    <row r="1048562" spans="2:21" ht="10.5" hidden="1" customHeight="1" x14ac:dyDescent="0.25">
      <c r="F1048562" s="556"/>
      <c r="G1048562" s="556"/>
      <c r="T1048562" s="120" t="s">
        <v>203</v>
      </c>
      <c r="U1048562" s="57" t="s">
        <v>341</v>
      </c>
    </row>
    <row r="1048563" spans="2:21" ht="10.5" hidden="1" customHeight="1" x14ac:dyDescent="0.25">
      <c r="T1048563" s="120" t="s">
        <v>173</v>
      </c>
      <c r="U1048563" s="57" t="s">
        <v>342</v>
      </c>
    </row>
    <row r="1048564" spans="2:21" ht="10.5" hidden="1" customHeight="1" x14ac:dyDescent="0.25">
      <c r="B1048564" s="58" t="s">
        <v>509</v>
      </c>
      <c r="C1048564" s="58" t="s">
        <v>1583</v>
      </c>
      <c r="T1048564" s="120" t="s">
        <v>174</v>
      </c>
    </row>
    <row r="1048565" spans="2:21" ht="10.5" hidden="1" customHeight="1" x14ac:dyDescent="0.25">
      <c r="T1048565" s="120" t="s">
        <v>175</v>
      </c>
    </row>
    <row r="1048566" spans="2:21" ht="10.5" hidden="1" customHeight="1" x14ac:dyDescent="0.25">
      <c r="B1048566" s="58" t="s">
        <v>510</v>
      </c>
      <c r="C1048566" s="58" t="s">
        <v>1582</v>
      </c>
      <c r="T1048566" s="120" t="s">
        <v>176</v>
      </c>
    </row>
    <row r="1048567" spans="2:21" ht="10.5" hidden="1" customHeight="1" x14ac:dyDescent="0.25">
      <c r="T1048567" s="120" t="s">
        <v>177</v>
      </c>
    </row>
    <row r="1048568" spans="2:21" ht="10.5" hidden="1" customHeight="1" x14ac:dyDescent="0.25">
      <c r="T1048568" s="53" t="s">
        <v>34</v>
      </c>
    </row>
    <row r="1048569" spans="2:21" ht="10.5" hidden="1" customHeight="1" x14ac:dyDescent="0.25"/>
    <row r="1048570" spans="2:21" ht="10.5" hidden="1" customHeight="1" x14ac:dyDescent="0.25"/>
    <row r="1048571" spans="2:21" ht="10.5" hidden="1" customHeight="1" x14ac:dyDescent="0.25"/>
    <row r="1048572" spans="2:21" ht="10.5" hidden="1" customHeight="1" x14ac:dyDescent="0.25"/>
    <row r="1048573" spans="2:21" ht="10.5" hidden="1" customHeight="1" x14ac:dyDescent="0.25"/>
    <row r="1048574" spans="2:21" ht="10.5" hidden="1" customHeight="1" x14ac:dyDescent="0.25"/>
    <row r="1048575" spans="2:21" ht="10.5" hidden="1" customHeight="1" x14ac:dyDescent="0.25"/>
  </sheetData>
  <sheetProtection algorithmName="SHA-512" hashValue="/JFArk3aj/iNpxA0LA0giByP3RL0jUoi3Q3adQNK5nYcz6a8rjoVCNypzZ6WsIwCOlqXGxJzSjw0f2ns/yuXhQ==" saltValue="xGHGioy1gKfuwjXXrr0fmw==" spinCount="100000" sheet="1" objects="1" scenarios="1" selectLockedCells="1"/>
  <protectedRanges>
    <protectedRange sqref="C44 D45:D46 B45:B46 B42:C43 J45:J46" name="Rango35"/>
    <protectedRange sqref="J45:K46 B45:B46" name="Rango32"/>
    <protectedRange sqref="K79 P66 P40 F40 P79 P89 K89 K66" name="Rango21"/>
    <protectedRange sqref="C44 B42:C43 D45:D46" name="Rango31"/>
    <protectedRange sqref="K73 P75:P77" name="Rango21_1"/>
  </protectedRanges>
  <dataConsolidate/>
  <mergeCells count="246">
    <mergeCell ref="E101:F101"/>
    <mergeCell ref="E102:F102"/>
    <mergeCell ref="E103:F103"/>
    <mergeCell ref="E104:F104"/>
    <mergeCell ref="E105:F105"/>
    <mergeCell ref="E106:F106"/>
    <mergeCell ref="G101:I101"/>
    <mergeCell ref="G102:I102"/>
    <mergeCell ref="G103:I103"/>
    <mergeCell ref="G104:I104"/>
    <mergeCell ref="G105:I105"/>
    <mergeCell ref="G106:I106"/>
    <mergeCell ref="B66:J66"/>
    <mergeCell ref="K66:P66"/>
    <mergeCell ref="B70:E70"/>
    <mergeCell ref="F70:J70"/>
    <mergeCell ref="K70:P70"/>
    <mergeCell ref="B71:E71"/>
    <mergeCell ref="F71:J71"/>
    <mergeCell ref="K71:P71"/>
    <mergeCell ref="B67:E67"/>
    <mergeCell ref="F67:J67"/>
    <mergeCell ref="K67:P67"/>
    <mergeCell ref="B68:E68"/>
    <mergeCell ref="F68:J68"/>
    <mergeCell ref="K68:P68"/>
    <mergeCell ref="K69:P69"/>
    <mergeCell ref="J102:L102"/>
    <mergeCell ref="M102:P102"/>
    <mergeCell ref="J99:L99"/>
    <mergeCell ref="M99:P99"/>
    <mergeCell ref="D84:E84"/>
    <mergeCell ref="F84:G84"/>
    <mergeCell ref="H84:J84"/>
    <mergeCell ref="K84:M84"/>
    <mergeCell ref="N84:P84"/>
    <mergeCell ref="L95:M95"/>
    <mergeCell ref="O95:P95"/>
    <mergeCell ref="L93:M93"/>
    <mergeCell ref="L94:M94"/>
    <mergeCell ref="B93:D95"/>
    <mergeCell ref="E95:J95"/>
    <mergeCell ref="J100:L100"/>
    <mergeCell ref="M100:P100"/>
    <mergeCell ref="C99:D101"/>
    <mergeCell ref="C102:D103"/>
    <mergeCell ref="G100:I100"/>
    <mergeCell ref="B96:P96"/>
    <mergeCell ref="B97:P97"/>
    <mergeCell ref="J98:L98"/>
    <mergeCell ref="M98:P98"/>
    <mergeCell ref="E100:F100"/>
    <mergeCell ref="B79:J79"/>
    <mergeCell ref="K79:P79"/>
    <mergeCell ref="B83:P83"/>
    <mergeCell ref="D86:E87"/>
    <mergeCell ref="K86:K87"/>
    <mergeCell ref="L86:M86"/>
    <mergeCell ref="N86:N87"/>
    <mergeCell ref="O86:P86"/>
    <mergeCell ref="L87:M87"/>
    <mergeCell ref="O87:P87"/>
    <mergeCell ref="B82:E82"/>
    <mergeCell ref="F82:I82"/>
    <mergeCell ref="J82:K82"/>
    <mergeCell ref="L82:P82"/>
    <mergeCell ref="F86:J87"/>
    <mergeCell ref="B86:C87"/>
    <mergeCell ref="B92:E92"/>
    <mergeCell ref="F92:J92"/>
    <mergeCell ref="B88:P88"/>
    <mergeCell ref="E93:F94"/>
    <mergeCell ref="G93:J94"/>
    <mergeCell ref="O94:P94"/>
    <mergeCell ref="F90:J90"/>
    <mergeCell ref="B89:J89"/>
    <mergeCell ref="K89:P89"/>
    <mergeCell ref="K92:P92"/>
    <mergeCell ref="B80:E80"/>
    <mergeCell ref="F80:I80"/>
    <mergeCell ref="J80:K80"/>
    <mergeCell ref="L80:P80"/>
    <mergeCell ref="B81:E81"/>
    <mergeCell ref="F81:I81"/>
    <mergeCell ref="J81:K81"/>
    <mergeCell ref="L81:P81"/>
    <mergeCell ref="G98:I98"/>
    <mergeCell ref="G99:I99"/>
    <mergeCell ref="C98:D98"/>
    <mergeCell ref="E98:F98"/>
    <mergeCell ref="E99:F99"/>
    <mergeCell ref="K90:P90"/>
    <mergeCell ref="B90:E90"/>
    <mergeCell ref="B91:E91"/>
    <mergeCell ref="F91:J91"/>
    <mergeCell ref="K91:P91"/>
    <mergeCell ref="O93:P93"/>
    <mergeCell ref="B63:H63"/>
    <mergeCell ref="J63:M63"/>
    <mergeCell ref="N63:P63"/>
    <mergeCell ref="D64:E64"/>
    <mergeCell ref="F64:H64"/>
    <mergeCell ref="J64:M64"/>
    <mergeCell ref="N64:P64"/>
    <mergeCell ref="B59:P59"/>
    <mergeCell ref="B60:G60"/>
    <mergeCell ref="J60:O60"/>
    <mergeCell ref="B62:D62"/>
    <mergeCell ref="E62:H62"/>
    <mergeCell ref="K62:L62"/>
    <mergeCell ref="M62:N62"/>
    <mergeCell ref="O62:P62"/>
    <mergeCell ref="G56:H56"/>
    <mergeCell ref="J56:K56"/>
    <mergeCell ref="L56:M56"/>
    <mergeCell ref="B58:D58"/>
    <mergeCell ref="F58:J58"/>
    <mergeCell ref="L58:O58"/>
    <mergeCell ref="C45:H45"/>
    <mergeCell ref="K45:P45"/>
    <mergeCell ref="B52:P52"/>
    <mergeCell ref="B53:P53"/>
    <mergeCell ref="B54:P54"/>
    <mergeCell ref="B55:C56"/>
    <mergeCell ref="D55:E55"/>
    <mergeCell ref="G55:H55"/>
    <mergeCell ref="K55:L55"/>
    <mergeCell ref="M55:N55"/>
    <mergeCell ref="F47:H47"/>
    <mergeCell ref="F48:H48"/>
    <mergeCell ref="I47:P47"/>
    <mergeCell ref="I48:P48"/>
    <mergeCell ref="B47:B48"/>
    <mergeCell ref="C47:E48"/>
    <mergeCell ref="B49:P49"/>
    <mergeCell ref="B35:F35"/>
    <mergeCell ref="G35:P35"/>
    <mergeCell ref="B38:D38"/>
    <mergeCell ref="E38:F38"/>
    <mergeCell ref="G38:H38"/>
    <mergeCell ref="K38:L38"/>
    <mergeCell ref="M38:N38"/>
    <mergeCell ref="O38:P38"/>
    <mergeCell ref="B42:H42"/>
    <mergeCell ref="J42:P42"/>
    <mergeCell ref="B31:C31"/>
    <mergeCell ref="D31:H31"/>
    <mergeCell ref="J31:L31"/>
    <mergeCell ref="M31:P31"/>
    <mergeCell ref="B34:C34"/>
    <mergeCell ref="D34:H34"/>
    <mergeCell ref="J34:K34"/>
    <mergeCell ref="L34:P34"/>
    <mergeCell ref="B23:P23"/>
    <mergeCell ref="B25:D25"/>
    <mergeCell ref="E25:P25"/>
    <mergeCell ref="B27:D27"/>
    <mergeCell ref="E27:P27"/>
    <mergeCell ref="B29:C29"/>
    <mergeCell ref="D29:H29"/>
    <mergeCell ref="K29:L29"/>
    <mergeCell ref="N29:P29"/>
    <mergeCell ref="B32:H32"/>
    <mergeCell ref="J32:P32"/>
    <mergeCell ref="D20:H20"/>
    <mergeCell ref="B21:C21"/>
    <mergeCell ref="D21:H21"/>
    <mergeCell ref="K21:P21"/>
    <mergeCell ref="B13:P13"/>
    <mergeCell ref="B15:C15"/>
    <mergeCell ref="D15:H15"/>
    <mergeCell ref="K15:L15"/>
    <mergeCell ref="N15:P15"/>
    <mergeCell ref="B17:C17"/>
    <mergeCell ref="D17:H17"/>
    <mergeCell ref="J17:M17"/>
    <mergeCell ref="N17:P17"/>
    <mergeCell ref="B2:N5"/>
    <mergeCell ref="B8:P8"/>
    <mergeCell ref="B9:P9"/>
    <mergeCell ref="B10:P10"/>
    <mergeCell ref="B11:P11"/>
    <mergeCell ref="L7:P7"/>
    <mergeCell ref="B7:G7"/>
    <mergeCell ref="H7:J7"/>
    <mergeCell ref="B19:C19"/>
    <mergeCell ref="D19:H19"/>
    <mergeCell ref="L19:P19"/>
    <mergeCell ref="J19:K19"/>
    <mergeCell ref="C1048554:E1048554"/>
    <mergeCell ref="F1048562:G1048562"/>
    <mergeCell ref="B40:E40"/>
    <mergeCell ref="J40:K40"/>
    <mergeCell ref="L40:N40"/>
    <mergeCell ref="O40:P40"/>
    <mergeCell ref="F40:I40"/>
    <mergeCell ref="B85:P85"/>
    <mergeCell ref="B99:B101"/>
    <mergeCell ref="J101:L101"/>
    <mergeCell ref="M101:P101"/>
    <mergeCell ref="B102:B103"/>
    <mergeCell ref="J103:L103"/>
    <mergeCell ref="B41:P41"/>
    <mergeCell ref="B43:H43"/>
    <mergeCell ref="J43:P43"/>
    <mergeCell ref="C44:H44"/>
    <mergeCell ref="K44:P44"/>
    <mergeCell ref="O55:P55"/>
    <mergeCell ref="D56:F56"/>
    <mergeCell ref="J107:L107"/>
    <mergeCell ref="M107:P107"/>
    <mergeCell ref="B69:E69"/>
    <mergeCell ref="F69:J69"/>
    <mergeCell ref="M103:P103"/>
    <mergeCell ref="B104:B105"/>
    <mergeCell ref="J105:L105"/>
    <mergeCell ref="M105:P105"/>
    <mergeCell ref="J106:L106"/>
    <mergeCell ref="M106:P106"/>
    <mergeCell ref="J104:L104"/>
    <mergeCell ref="M104:P104"/>
    <mergeCell ref="B106:B107"/>
    <mergeCell ref="G107:I107"/>
    <mergeCell ref="C104:D105"/>
    <mergeCell ref="C106:D107"/>
    <mergeCell ref="E107:F107"/>
    <mergeCell ref="B72:P72"/>
    <mergeCell ref="B73:J73"/>
    <mergeCell ref="K73:P73"/>
    <mergeCell ref="H74:J74"/>
    <mergeCell ref="B74:D74"/>
    <mergeCell ref="B75:D75"/>
    <mergeCell ref="B76:D76"/>
    <mergeCell ref="B77:D77"/>
    <mergeCell ref="H75:J75"/>
    <mergeCell ref="H76:J76"/>
    <mergeCell ref="N75:P75"/>
    <mergeCell ref="N76:P76"/>
    <mergeCell ref="E74:G74"/>
    <mergeCell ref="E75:G75"/>
    <mergeCell ref="E77:P77"/>
    <mergeCell ref="E76:G76"/>
    <mergeCell ref="K74:M74"/>
    <mergeCell ref="K75:M75"/>
    <mergeCell ref="K76:M76"/>
    <mergeCell ref="N74:P74"/>
  </mergeCells>
  <conditionalFormatting sqref="B71:E71 B72 B78">
    <cfRule type="containsText" dxfId="12" priority="19" operator="containsText" text="SUPERA LOS VIATICOS PERMITIDOS">
      <formula>NOT(ISERROR(SEARCH("SUPERA LOS VIATICOS PERMITIDOS",B71)))</formula>
    </cfRule>
  </conditionalFormatting>
  <conditionalFormatting sqref="B9:P9">
    <cfRule type="cellIs" dxfId="11" priority="18" operator="equal">
      <formula>$R$2</formula>
    </cfRule>
  </conditionalFormatting>
  <conditionalFormatting sqref="B71:E71 B72 B78">
    <cfRule type="containsText" dxfId="10" priority="17" operator="containsText" text="NO ASIGNADO">
      <formula>NOT(ISERROR(SEARCH("NO ASIGNADO",B71)))</formula>
    </cfRule>
  </conditionalFormatting>
  <conditionalFormatting sqref="K73 F40">
    <cfRule type="containsText" dxfId="9" priority="16" operator="containsText" text="NO">
      <formula>NOT(ISERROR(SEARCH("NO",F40)))</formula>
    </cfRule>
  </conditionalFormatting>
  <conditionalFormatting sqref="B83">
    <cfRule type="cellIs" dxfId="8" priority="20" operator="greaterThan">
      <formula>#REF!</formula>
    </cfRule>
  </conditionalFormatting>
  <conditionalFormatting sqref="O38:P38">
    <cfRule type="containsText" dxfId="7" priority="11" operator="containsText" text="SUPERA LOS DIAS PERMITIDOS">
      <formula>NOT(ISERROR(SEARCH("SUPERA LOS DIAS PERMITIDOS",O38)))</formula>
    </cfRule>
    <cfRule type="containsText" dxfId="6" priority="12" operator="containsText" text="REGISTRE FECHAS">
      <formula>NOT(ISERROR(SEARCH("REGISTRE FECHAS",O38)))</formula>
    </cfRule>
  </conditionalFormatting>
  <conditionalFormatting sqref="K66:P66">
    <cfRule type="containsText" dxfId="5" priority="10" operator="containsText" text="NO">
      <formula>NOT(ISERROR(SEARCH("NO",K66)))</formula>
    </cfRule>
  </conditionalFormatting>
  <conditionalFormatting sqref="K79:P79">
    <cfRule type="cellIs" dxfId="4" priority="9" operator="equal">
      <formula>"NO"</formula>
    </cfRule>
  </conditionalFormatting>
  <conditionalFormatting sqref="K89:P89">
    <cfRule type="cellIs" dxfId="3" priority="8" operator="equal">
      <formula>"NO"</formula>
    </cfRule>
  </conditionalFormatting>
  <conditionalFormatting sqref="N84:P84">
    <cfRule type="cellIs" dxfId="2" priority="4" operator="greaterThan">
      <formula>$H$59</formula>
    </cfRule>
  </conditionalFormatting>
  <conditionalFormatting sqref="O55:P55">
    <cfRule type="containsText" dxfId="1" priority="1" operator="containsText" text="SUPERA LOS DIAS PERMITIDOS">
      <formula>NOT(ISERROR(SEARCH("SUPERA LOS DIAS PERMITIDOS",O55)))</formula>
    </cfRule>
    <cfRule type="containsText" dxfId="0" priority="2" operator="containsText" text="REGISTRE FECHAS">
      <formula>NOT(ISERROR(SEARCH("REGISTRE FECHAS",O55)))</formula>
    </cfRule>
  </conditionalFormatting>
  <dataValidations xWindow="130" yWindow="603" count="71">
    <dataValidation operator="lessThanOrEqual" allowBlank="1" showInputMessage="1" showErrorMessage="1" errorTitle="SUPERA LOS DIAS PERMITIDOS" error="Los días de comisión superan el máximo permitido de sesenta (60) días" sqref="O38:P38 O55:P55"/>
    <dataValidation allowBlank="1" showInputMessage="1" showErrorMessage="1" promptTitle="FECHA DE COMISIÓN" prompt="La fecha será asignado por Comisiones de Servicios" sqref="L7"/>
    <dataValidation allowBlank="1" showInputMessage="1" showErrorMessage="1" promptTitle="NÚMERO DE COMISIÓN" prompt="El número será asignado por Comisiones de Servicios" sqref="H7"/>
    <dataValidation type="list" allowBlank="1" showInputMessage="1" showErrorMessage="1" prompt="Seleccione según corresponda:_x000a_Categoría Docente_x000a_Categría Académica_x000a_Nivel Administrativo Planta_x000a_Nivel Administrativo Transitorio" sqref="N17:P17">
      <formula1>INDIRECT($D$17)</formula1>
    </dataValidation>
    <dataValidation type="list" allowBlank="1" showInputMessage="1" showErrorMessage="1" promptTitle="TIPO DE VINCULACIÓN" prompt="Seleccione de la lista de desplegable el TIPO DE VINCULACIÓN" sqref="D17:H17">
      <formula1>VINCULACION</formula1>
    </dataValidation>
    <dataValidation allowBlank="1" showInputMessage="1" showErrorMessage="1" promptTitle="TIPO DE VINCULACIÓN" prompt="Seleccione de la lista de desplegable el TIPO DE VINCULACIÓN" sqref="J17"/>
    <dataValidation type="list" allowBlank="1" showInputMessage="1" showErrorMessage="1" promptTitle="TIPO DE VINCULACIÓN" prompt="Seleccione de la lista de desplegable el TIPO DE VINCULACIÓN" sqref="H18:P18 I17">
      <formula1>"Docente Planta, Docente transitorio, Administrativo Planta, Administrativo Transitorio"</formula1>
    </dataValidation>
    <dataValidation type="custom" showInputMessage="1" showErrorMessage="1" errorTitle="TRANSPORTE AEREO" error="Seleccione &quot;SI&quot;, si requiere liquidación de transporte aereo" sqref="O86:P86 L86:M87 F86:J87">
      <formula1>$K$79="SI"</formula1>
    </dataValidation>
    <dataValidation type="list" allowBlank="1" showInputMessage="1" showErrorMessage="1" promptTitle="LIQUIDACIÓN GASTOS DE TRANSPORTE" prompt="Registre si requiere liquidación de viaticos" sqref="K79:P79">
      <formula1>"SI, NO"</formula1>
    </dataValidation>
    <dataValidation type="whole" operator="lessThanOrEqual" allowBlank="1" showInputMessage="1" showErrorMessage="1" errorTitle="SUPERA LO AUTORIZADO" error="LOS DIAS DE DESPLAZAMIENTO NO PUEDE SUPERAR TRES (3) DÍAS." prompt="Recuerde que los días máximo de desplazamiento internacional son tres (3) días" sqref="P60:P61 H60:H61">
      <formula1>3</formula1>
    </dataValidation>
    <dataValidation allowBlank="1" showInputMessage="1" showErrorMessage="1" prompt="Registre fecha en la cual termina la comisión" sqref="K38:L38"/>
    <dataValidation allowBlank="1" showInputMessage="1" showErrorMessage="1" prompt="Registre fecha de inicio de comisión" sqref="G38:H38"/>
    <dataValidation type="list" allowBlank="1" showInputMessage="1" showErrorMessage="1" promptTitle="LIQUIDACIÓN  DE INSCRIP/MATRIC" prompt="Registre si requiere liquidación de gastos de inscripción o matricula_x000a_" sqref="K89:P89">
      <formula1>"SI, NO"</formula1>
    </dataValidation>
    <dataValidation allowBlank="1" showInputMessage="1" showErrorMessage="1" prompt="Registre el cargo del Jefe inmediato" sqref="B43:H43"/>
    <dataValidation allowBlank="1" showInputMessage="1" showErrorMessage="1" prompt="Registre el nombre del funcionario que confiere la comisión" sqref="K44:P44"/>
    <dataValidation allowBlank="1" showInputMessage="1" showErrorMessage="1" prompt="Registre el nombre del Jefe inmediato" sqref="C44:H44"/>
    <dataValidation allowBlank="1" showInputMessage="1" showErrorMessage="1" prompt="la Comisión se entenderá que fue conferida  si lleva la firma del funcionario competente de acuerdo al artículo XX de la Resolución XX de 2016" sqref="K45:P46"/>
    <dataValidation allowBlank="1" showInputMessage="1" showErrorMessage="1" prompt="la Comisión se entenderá aprobado por el Jefe inmediato si lleva la firma del mismo." sqref="C45:H46"/>
    <dataValidation type="list" allowBlank="1" showInputMessage="1" showErrorMessage="1" promptTitle="LIQUIDACIÓN DE VIATICOS" prompt="Registre si requiere liquidación de viaticos" sqref="K66:P66">
      <formula1>"SI, NO"</formula1>
    </dataValidation>
    <dataValidation allowBlank="1" showInputMessage="1" showErrorMessage="1" promptTitle="Tasa de Cambio" prompt="Registre la TRM del día en el cual liquida la comisión" sqref="C64"/>
    <dataValidation allowBlank="1" showInputMessage="1" showErrorMessage="1" promptTitle="SALARIO BASE MENSUAL" prompt="Registre el salario base mensual" sqref="E62:H62"/>
    <dataValidation allowBlank="1" showInputMessage="1" showErrorMessage="1" promptTitle="OBJETO DE LA COMISIÓN" prompt="Registre el objetivo de la Comisión" sqref="E27:P27"/>
    <dataValidation allowBlank="1" showInputMessage="1" showErrorMessage="1" promptTitle="NOMBRE DEL EVENTO" prompt="Digite el nombre del evento, para el cual requiere la comisión" sqref="E25:P26"/>
    <dataValidation allowBlank="1" showInputMessage="1" showErrorMessage="1" promptTitle="DESCRIPCIÓN DEL EVENTO &quot;OTRO&quot;" prompt="SI selecciono &quot;OTRO&quot; en descripción del evento, registre la información" sqref="G35:P35"/>
    <dataValidation allowBlank="1" showInputMessage="1" showErrorMessage="1" promptTitle="GRUPO" prompt="Seleccione el &quot;GRUPO&quot; de acuerdo al pais destino_x000a__x000a__x000a__x000a_" sqref="M29:P29"/>
    <dataValidation type="list" allowBlank="1" showInputMessage="1" showErrorMessage="1" promptTitle="GRUPO" prompt="Seleccione el &quot;GRUPO&quot; de acuerdo al pais destino_x000a__x000a__x000a__x000a_" sqref="K29">
      <formula1>INDIRECT($D$29)</formula1>
    </dataValidation>
    <dataValidation type="list" allowBlank="1" showInputMessage="1" showErrorMessage="1" promptTitle="PAIS - DEPARTAMENTO" prompt="Seleccione de la lista de desplegable:_x000a__x000a_Pais, -  si es comisión internacional_x000a_Departamento, - si es comisión nacional" sqref="D31:H31">
      <formula1>INDIRECT($K$29)</formula1>
    </dataValidation>
    <dataValidation type="list" allowBlank="1" showInputMessage="1" showErrorMessage="1" sqref="K30:P30">
      <formula1>INDIRECT($D$29)</formula1>
    </dataValidation>
    <dataValidation type="list" allowBlank="1" showInputMessage="1" showErrorMessage="1" sqref="K58 E58 P58">
      <formula1>"SI, NO"</formula1>
    </dataValidation>
    <dataValidation type="list" allowBlank="1" showInputMessage="1" showErrorMessage="1" promptTitle="EVENTO" prompt="Identifique el caracter del evento" sqref="D34 I34">
      <formula1>EVENTO</formula1>
    </dataValidation>
    <dataValidation type="list" allowBlank="1" showInputMessage="1" showErrorMessage="1" promptTitle="DESCRIPCIÓN" prompt="Seleccione la descripción del evento" sqref="L34:P34">
      <formula1>INDIRECT(D34)</formula1>
    </dataValidation>
    <dataValidation type="list" allowBlank="1" showInputMessage="1" showErrorMessage="1" prompt="Seleccione de la lista de desplegable" sqref="J33">
      <formula1>INDIRECT($D$29)</formula1>
    </dataValidation>
    <dataValidation allowBlank="1" showInputMessage="1" showErrorMessage="1" promptTitle="CIUDAD DESTINO" prompt="Digite la ciudad destino_x000a__x000a_Si selecciono &quot;OTRO&quot; registre el pais y la ciudad destino" sqref="M33:P33"/>
    <dataValidation type="list" allowBlank="1" showInputMessage="1" showErrorMessage="1" promptTitle="TIPO DE COMISIÓN" prompt="Seleccione el TIPO DE COMISIÓN:_x000a_- NACIONAL_x000a_- INTERNACIONAL" sqref="D29:H30 D33:G33">
      <formula1>DOMINIO</formula1>
    </dataValidation>
    <dataValidation allowBlank="1" showInputMessage="1" showErrorMessage="1" promptTitle="TELEFONO CONTACTO" prompt="Indicar extension o teléfono de la persona encargada de recibir notificaciones del estado de la comisión." sqref="D21:H21"/>
    <dataValidation allowBlank="1" showInputMessage="1" showErrorMessage="1" promptTitle="CORREO ELECTRÓNICO CONTACTO" prompt="Indicar el e-mail de la persona encargada de recibir notificaciones del estado de la comisión." sqref="K21:P21"/>
    <dataValidation type="list" allowBlank="1" showInputMessage="1" showErrorMessage="1" sqref="J81:J82">
      <formula1>"AEREO, TERRESTRE, FLUVIAL, MARITIMO, OTRO"</formula1>
    </dataValidation>
    <dataValidation showInputMessage="1" showErrorMessage="1" errorTitle="GASTOS DE TRANSPORTE" error="Seleccionar &quot;SI&quot; si requiere liquidación de gastos de transporte" prompt="Registre el valor a otorgar, _x000a__x000a_TENGA EN CUENTA EL PRESUPUESTO ASIGNADO PARA ESTE TIPO DE GASTOS" sqref="B86:C87"/>
    <dataValidation allowBlank="1" showInputMessage="1" showErrorMessage="1" prompt="Este item se entenderá aprobado por el ordenador del gasto si lleva la firma, de lo contrario no se liquidará el valor" sqref="N93"/>
    <dataValidation type="list" allowBlank="1" showInputMessage="1" showErrorMessage="1" sqref="O94">
      <formula1>"Ahorro, Corriente"</formula1>
    </dataValidation>
    <dataValidation type="custom" showInputMessage="1" showErrorMessage="1" errorTitle="DATO NO PERMITIDO" error="Seleccione &quot;SI&quot;, si requiere liquidación de gastos de transporte terrestre" promptTitle="DISTANCIA EN KM" prompt="Registre la distancia en Km que requiere recorrer en transporte terrestre  para llegar al lugar de la comisión" sqref="D84:E84">
      <formula1>$K$79="SI"</formula1>
    </dataValidation>
    <dataValidation type="custom" showInputMessage="1" showErrorMessage="1" errorTitle="MOVILIDAD Art. 4 Lit. c" error="Seleccionar &quot;SI&quot; si requiere liquidación de gastos de movilidad" promptTitle="MOVILIDAD Art..4 Lit. c" prompt="Registre el valor a otorgar, _x000a__x000a_TENGA EN CUENTA EL PRESUPUESTO ASIGNADO PARA ESTE TIPO DE GASTOS" sqref="C1048554:E1048554">
      <formula1>"SI(Y(B77=""SI"", D77=""Zonas rurales (Art. 4 Lit. c)""))"</formula1>
    </dataValidation>
    <dataValidation type="custom" allowBlank="1" showInputMessage="1" showErrorMessage="1" sqref="T71">
      <formula1>"SI(S71=""NO"", S72=""SI"")"</formula1>
    </dataValidation>
    <dataValidation type="list" showInputMessage="1" showErrorMessage="1" sqref="C1048538">
      <formula1>IF(B1048538="SI", C1048542:C1048544, "NO PERMITIDO")</formula1>
    </dataValidation>
    <dataValidation type="list" allowBlank="1" showInputMessage="1" showErrorMessage="1" promptTitle="LIQUIDACIÓN GASTOS DE MOVILIDAD" prompt="Registre si requiere liquidación de viaticos" sqref="K73">
      <formula1>"SI, NO"</formula1>
    </dataValidation>
    <dataValidation type="custom" allowBlank="1" showInputMessage="1" showErrorMessage="1" sqref="T75:T76">
      <formula1>#REF!="SI"</formula1>
    </dataValidation>
    <dataValidation showInputMessage="1" showErrorMessage="1" sqref="S75:S76"/>
    <dataValidation allowBlank="1" showInputMessage="1" showErrorMessage="1" promptTitle="CARGO" prompt="Registre el cargo" sqref="D19:H19"/>
    <dataValidation allowBlank="1" showInputMessage="1" showErrorMessage="1" promptTitle="DEPENDENCIA ACADÉM/ADMINIST" prompt="Registre la Facultad/Programa/dependencia a la cual esta adscrito" sqref="L19:P19"/>
    <dataValidation type="custom" showInputMessage="1" showErrorMessage="1" errorTitle="LIQUIDACIÓN DE VIATICOS" error="Seleccionar &quot;SI&quot;, si requiere liquidación de viaticos" prompt="Registre el valor a otorgar, _x000a__x000a_TENGA EN CUENTA EL PRESUPUESTO ASIGNADO PARA ESTE TIPO DE GASTOS_x000a_" sqref="B69:E70">
      <formula1>AND($K$66="SI", B69&lt;=$N$64)</formula1>
    </dataValidation>
    <dataValidation operator="lessThanOrEqual" allowBlank="1" showInputMessage="1" showErrorMessage="1" sqref="B71:E71"/>
    <dataValidation type="custom" showInputMessage="1" showErrorMessage="1" errorTitle="GASTOS DE TRANSPORTE" error="Seleccionar &quot;SI&quot; si requiere liquidación de gastos de transporte" prompt="Registre el valor a otorgar, _x000a__x000a_TENGA EN CUENTA EL PRESUPUESTO ASIGNADO PARA ESTE TIPO DE GASTOS" sqref="B81:E82">
      <formula1>$K$79="SI"</formula1>
    </dataValidation>
    <dataValidation type="custom" operator="lessThanOrEqual" showInputMessage="1" showErrorMessage="1" sqref="H75:J76">
      <formula1>AND($K$73="SI", H75&lt;=E75)</formula1>
    </dataValidation>
    <dataValidation type="custom" showInputMessage="1" showErrorMessage="1" sqref="G93:J94 O95:P95 L93:M95 F91:P92">
      <formula1>$K$89="SI"</formula1>
    </dataValidation>
    <dataValidation type="list" allowBlank="1" showInputMessage="1" showErrorMessage="1" promptTitle="CIUDAD O MUNICIPIO" prompt="Digite el nombre del destino de su comisión, puede ser: ciudad, municipio." sqref="M31:P31">
      <formula1>INDIRECT($D$31)</formula1>
    </dataValidation>
    <dataValidation type="list" allowBlank="1" showInputMessage="1" showErrorMessage="1" sqref="B75:D76">
      <formula1>IF($K$73="SI", $C$1048543:$C$1048544, $C$1048546)</formula1>
    </dataValidation>
    <dataValidation type="custom" showInputMessage="1" showErrorMessage="1" sqref="K75:P76">
      <formula1>$K$73="SI"</formula1>
    </dataValidation>
    <dataValidation type="custom" showInputMessage="1" showErrorMessage="1" errorTitle="LIQUIDACION DE INSCRIPCION" error="Si requiere gastos de inscripción o matrícula, seleccione &quot;SI&quot;_x000a_" sqref="B91:E92">
      <formula1>$K$89="SI"</formula1>
    </dataValidation>
    <dataValidation type="custom" showInputMessage="1" showErrorMessage="1" prompt="Este item se entenderá aprobado por el ordenador del gasto si lleva la firma, de lo contrario no se liquidará el valor" sqref="O93:P93">
      <formula1>$K$89="SI"</formula1>
    </dataValidation>
    <dataValidation type="custom" showInputMessage="1" showErrorMessage="1" prompt="Registre el nombre del ordenador del gasto del proyecto o rubro" sqref="L81:P82">
      <formula1>$K$79="SI"</formula1>
    </dataValidation>
    <dataValidation type="custom" showInputMessage="1" showErrorMessage="1" prompt="Registre el número del Rubro o del Proyecto por el cual se asumirá los gastos de transporte" sqref="F81:I82">
      <formula1>$K$79="SI"</formula1>
    </dataValidation>
    <dataValidation type="custom" showInputMessage="1" showErrorMessage="1" sqref="F68:P70">
      <formula1>$K$66="SI"</formula1>
    </dataValidation>
    <dataValidation type="custom" showInputMessage="1" showErrorMessage="1" errorTitle="VIATICOS" error="Si se otorga gastos de viáticos debe seleccionar &quot;SI&quot; en K66 y deiligenciar la información requerida" sqref="J99:L101">
      <formula1>$K$66="SI"</formula1>
    </dataValidation>
    <dataValidation type="custom" showInputMessage="1" showErrorMessage="1" errorTitle="MOVILIDAD" error="Si se otorga gastos de movilidad debe seleccionar &quot;SI&quot; en K73 y deiligenciar la información requerida" sqref="J102:L103">
      <formula1>$K$73="SI"</formula1>
    </dataValidation>
    <dataValidation type="custom" showInputMessage="1" showErrorMessage="1" errorTitle="TRANSPORTE" error="Si se otorga gastos de transporte debe seleccionar &quot;SI&quot; en K79  y deiligenciar la información requerida" sqref="J104:L105">
      <formula1>$K$79="SI"</formula1>
    </dataValidation>
    <dataValidation type="custom" showInputMessage="1" showErrorMessage="1" errorTitle="INSCRIPCION/MATRICULA" error="Si se otorga gastos de inscripcióno matricula debe seleccionar &quot;SI&quot; en K89 y deiligenciar la información requerida" sqref="J106:L107">
      <formula1>$K$89="SI"</formula1>
    </dataValidation>
    <dataValidation type="list" allowBlank="1" showInputMessage="1" showErrorMessage="1" promptTitle="CONFIERE UNA COMISIÓN" prompt="Indique primero: _x000a_DESTINO_x000a_DURACIÓN DE LA COMISIÓN_x000a__x000a_Luego:_x000a_Seleccione el Cargo del Funcionario de Nivel Directivo que otorga la Comisión de Servicio" sqref="B9:P9">
      <formula1>IF($D$29="",$S$5, IF(AND($O$38&gt;3,$O$38&lt;=10,$D$29="NACIONAL"),$M$1048509:$M$1048513,IF(OR($O$38&gt;10,$D$29="INTERNACIONAL"),$L$1048509,IF(AND($O$38&lt;=3,$D$29="NACIONAL"),$N$1048509:$N$1048522))))</formula1>
    </dataValidation>
    <dataValidation allowBlank="1" showInputMessage="1" showErrorMessage="1" promptTitle="FECHA SOLICITUD COMISIÓN" prompt="Registre la fecha en la cual se solicita la Comisión de Servicios" sqref="C47:E48"/>
    <dataValidation type="custom" showInputMessage="1" showErrorMessage="1" errorTitle="LIQUIDACIÓN DE VIATICOS" error="Seleccionar &quot;SI&quot;, si requiere liquidación de viaticos" prompt="Registre el valor a otorgar, _x000a__x000a_TENGA EN CUENTA EL PRESUPUESTO ASIGNADO PARA ESTE TIPO DE GASTOS_x000a_" sqref="B68:E68">
      <formula1>AND($K$66="SI", B68&lt;=$N$64)</formula1>
    </dataValidation>
    <dataValidation type="custom" allowBlank="1" showInputMessage="1" showErrorMessage="1" errorTitle="LIQUIDACIÓN VIÁTICOS" error="Los días de liquidación deben estar comprendidos dentro de las fechas de duración de la Comisión" prompt="Registre fecha de inicio de comisión" sqref="G55:H55">
      <formula1>AND(G55&gt;=$G$38, G55&lt;=$K$38)</formula1>
    </dataValidation>
    <dataValidation type="custom" allowBlank="1" showInputMessage="1" showErrorMessage="1" errorTitle="LIQUIDACION VIATICOS" error="Los días de liquidación deben estar comprendidos dentro de las fechas de duración de la Comisión" prompt="Registre fecha en la cual termina la comisión" sqref="K55:L55">
      <formula1>AND($K$55&gt;=$G$38, $K$55&lt;=$K$38)</formula1>
    </dataValidation>
  </dataValidations>
  <printOptions horizontalCentered="1" verticalCentered="1"/>
  <pageMargins left="0.19685039370078741" right="0.19685039370078741" top="0.59055118110236227" bottom="0.59055118110236227" header="0.31496062992125984" footer="0.31496062992125984"/>
  <pageSetup scale="72" fitToWidth="0" orientation="portrait" r:id="rId1"/>
  <rowBreaks count="1" manualBreakCount="1">
    <brk id="51" max="16" man="1"/>
  </rowBreaks>
  <colBreaks count="1" manualBreakCount="1">
    <brk id="17" max="1048575" man="1"/>
  </colBreaks>
  <legacyDrawing r:id="rId2"/>
  <extLst>
    <ext xmlns:x14="http://schemas.microsoft.com/office/spreadsheetml/2009/9/main" uri="{CCE6A557-97BC-4b89-ADB6-D9C93CAAB3DF}">
      <x14:dataValidations xmlns:xm="http://schemas.microsoft.com/office/excel/2006/main" xWindow="130" yWindow="603" count="3">
        <x14:dataValidation type="list" allowBlank="1" showInputMessage="1" showErrorMessage="1">
          <x14:formula1>
            <xm:f>IF(AND(C1048542="Cuarto nivel de viaticos (Art.4 Lit a)", $E$62&lt;2585544),'Tablas con valores'!$B$50)</xm:f>
          </x14:formula1>
          <xm:sqref>C1048558</xm:sqref>
        </x14:dataValidation>
        <x14:dataValidation type="custom" allowBlank="1" showInputMessage="1" showErrorMessage="1">
          <x14:formula1>
            <xm:f>IF(AND(C1048542="Cuarto nivel de viaticos (Art.4 Lit a)", $E$62&lt;2585544),'Tablas con valores'!$B$50)</xm:f>
          </x14:formula1>
          <xm:sqref>F1048562</xm:sqref>
        </x14:dataValidation>
        <x14:dataValidation type="custom" allowBlank="1" showInputMessage="1" showErrorMessage="1">
          <x14:formula1>
            <xm:f>IF($K$73="SI",IF(XFD1048552="Cuarto nivel de viaticos (Art.4 Lit a)",IF($E$62&lt;2585544,'Tablas con valores'!XFD1048527,"SIN MOVILIDAD Art. 4 Lit.a")))</xm:f>
          </x14:formula1>
          <xm:sqref>C1048552:E1048552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W61"/>
  <sheetViews>
    <sheetView workbookViewId="0">
      <selection sqref="A1:C1"/>
    </sheetView>
  </sheetViews>
  <sheetFormatPr baseColWidth="10" defaultRowHeight="15" x14ac:dyDescent="0.25"/>
  <cols>
    <col min="1" max="1" width="32.5703125" customWidth="1"/>
    <col min="2" max="2" width="17.28515625" customWidth="1"/>
    <col min="3" max="3" width="43.140625" customWidth="1"/>
    <col min="6" max="6" width="12" hidden="1" customWidth="1"/>
    <col min="7" max="7" width="11.42578125" hidden="1" customWidth="1"/>
    <col min="8" max="8" width="13" hidden="1" customWidth="1"/>
    <col min="9" max="9" width="11.42578125" hidden="1" customWidth="1"/>
    <col min="10" max="10" width="15.5703125" style="110" hidden="1" customWidth="1"/>
    <col min="11" max="11" width="9.7109375" hidden="1" customWidth="1"/>
    <col min="12" max="13" width="11.42578125" hidden="1" customWidth="1"/>
    <col min="14" max="14" width="22.28515625" hidden="1" customWidth="1"/>
    <col min="15" max="15" width="18.28515625" hidden="1" customWidth="1"/>
    <col min="16" max="19" width="11.42578125" hidden="1" customWidth="1"/>
    <col min="20" max="20" width="14.28515625" hidden="1" customWidth="1"/>
    <col min="21" max="22" width="11.42578125" hidden="1" customWidth="1"/>
    <col min="23" max="28" width="11.42578125" customWidth="1"/>
  </cols>
  <sheetData>
    <row r="1" spans="1:23" ht="16.5" thickBot="1" x14ac:dyDescent="0.3">
      <c r="A1" s="862" t="s">
        <v>74</v>
      </c>
      <c r="B1" s="862"/>
      <c r="C1" s="862"/>
      <c r="K1" s="139"/>
      <c r="L1" s="139"/>
      <c r="M1" s="139"/>
      <c r="N1" s="139"/>
      <c r="O1" s="139"/>
      <c r="P1" s="139"/>
      <c r="Q1" s="267" t="s">
        <v>1594</v>
      </c>
      <c r="R1" s="139"/>
      <c r="S1" s="139"/>
      <c r="T1" s="139"/>
      <c r="U1" s="139"/>
      <c r="V1" s="139"/>
      <c r="W1" s="139"/>
    </row>
    <row r="2" spans="1:23" ht="16.5" thickBot="1" x14ac:dyDescent="0.3">
      <c r="A2" s="870" t="s">
        <v>75</v>
      </c>
      <c r="B2" s="870"/>
      <c r="C2" s="32" t="s">
        <v>76</v>
      </c>
      <c r="G2" s="147" t="s">
        <v>540</v>
      </c>
      <c r="K2" s="139"/>
      <c r="L2" s="147" t="s">
        <v>539</v>
      </c>
      <c r="M2" s="139"/>
      <c r="N2" s="139"/>
      <c r="O2" s="139"/>
      <c r="P2" s="139"/>
      <c r="Q2" s="890" t="s">
        <v>1591</v>
      </c>
      <c r="R2" s="891"/>
      <c r="S2" s="891"/>
      <c r="T2" s="891"/>
      <c r="U2" s="891"/>
      <c r="V2" s="892"/>
      <c r="W2" s="139"/>
    </row>
    <row r="3" spans="1:23" ht="16.5" customHeight="1" thickBot="1" x14ac:dyDescent="0.3">
      <c r="A3" s="871"/>
      <c r="B3" s="871"/>
      <c r="C3" s="33" t="s">
        <v>77</v>
      </c>
      <c r="G3" s="863" t="s">
        <v>28</v>
      </c>
      <c r="H3" s="864"/>
      <c r="I3" s="864"/>
      <c r="J3" s="142">
        <f>Comisiones!E62</f>
        <v>0</v>
      </c>
      <c r="K3" s="144"/>
      <c r="L3" s="436" t="s">
        <v>28</v>
      </c>
      <c r="M3" s="436"/>
      <c r="N3" s="436"/>
      <c r="O3" s="262">
        <f>Apoyos_OG!$E$49</f>
        <v>0</v>
      </c>
      <c r="P3" s="139"/>
      <c r="Q3" s="896" t="s">
        <v>1589</v>
      </c>
      <c r="R3" s="897"/>
      <c r="S3" s="897"/>
      <c r="T3" s="898"/>
      <c r="U3" s="907" t="e">
        <f>IF(AND(Apoyos_OG!$E$47="SI",Apoyos_OG!$K$47="SI"),Apoyos_OG!$N$49+Apoyos_OG!$E$50+Apoyos_OG!$E$50*0.6,IF(AND(OR(Apoyos_OG!$E$47="NO",Apoyos_OG!$E$47=""),Apoyos_OG!$K$47="SI"),Apoyos_OG!$N$49+Apoyos_OG!$E$50*0.6,IF(AND(Apoyos_OG!$E$47="SI",OR(Apoyos_OG!$K$47="NO",Apoyos_OG!$K$47="")),Apoyos_OG!$N$49+Apoyos_OG!$E$50,Apoyos_OG!$N$49)))</f>
        <v>#VALUE!</v>
      </c>
      <c r="V3" s="908"/>
      <c r="W3" s="139"/>
    </row>
    <row r="4" spans="1:23" ht="16.5" customHeight="1" thickBot="1" x14ac:dyDescent="0.3">
      <c r="A4" s="34" t="s">
        <v>78</v>
      </c>
      <c r="B4" s="34" t="s">
        <v>79</v>
      </c>
      <c r="C4" s="34" t="s">
        <v>80</v>
      </c>
      <c r="G4" s="865" t="s">
        <v>82</v>
      </c>
      <c r="H4" s="866"/>
      <c r="I4" s="867"/>
      <c r="J4" s="143">
        <f>IF(J3&lt;B5,C5,IF(AND(J3&gt;=A6,J3&lt;B6),C6,IF(AND(J3&gt;=A7,J3&lt;B7),C7,IF(AND(J3&gt;=A8,J3&lt;B8),C8,IF(AND(J3&gt;=A9,J3&lt;B9),C9,IF(AND(J3&gt;=A10,J3&lt;B10),C10,IF(AND(J3&gt;=A11,J3&lt;B11),C11,IF(AND(J3&gt;=A12,J3&lt;B12),C12,IF(AND(J3&gt;=A13,J3&lt;B13),C13,IF(AND(J3&gt;=A14,J3&lt;B14),C14,C15))))))))))</f>
        <v>88107</v>
      </c>
      <c r="K4" s="145"/>
      <c r="L4" s="857" t="s">
        <v>82</v>
      </c>
      <c r="M4" s="857"/>
      <c r="N4" s="857"/>
      <c r="O4" s="263">
        <f>IF(O3&lt;B5,C5,IF(AND(O3&gt;=A6,O3&lt;B6),C6,IF(AND(O3&gt;=A7,O3&lt;B7),C7,IF(AND(O3&gt;=A8,O3&lt;B8),C8,IF(AND(O3&gt;=A9,O3&lt;B9),C9,IF(AND(O3&gt;=A10,O3&lt;B10),C10,IF(AND(O3&gt;=A11,O3&lt;B11),C11,IF(AND(O3&gt;=A12,O3&lt;B12),C12,IF(AND(O3&gt;=A13,O3&lt;B13),C13,IF(AND(O3&gt;=A14,O3&lt;B14),C14,C15))))))))))</f>
        <v>88107</v>
      </c>
      <c r="P4" s="148"/>
      <c r="Q4" s="899"/>
      <c r="R4" s="900"/>
      <c r="S4" s="900"/>
      <c r="T4" s="901"/>
      <c r="U4" s="909"/>
      <c r="V4" s="910"/>
      <c r="W4" s="139"/>
    </row>
    <row r="5" spans="1:23" ht="16.5" thickBot="1" x14ac:dyDescent="0.3">
      <c r="A5" s="35">
        <v>0</v>
      </c>
      <c r="B5" s="35">
        <v>971455</v>
      </c>
      <c r="C5" s="35">
        <v>88107</v>
      </c>
      <c r="G5" s="868" t="s">
        <v>495</v>
      </c>
      <c r="H5" s="869"/>
      <c r="I5" s="869"/>
      <c r="J5" s="152">
        <f>IF(Comisiones!$K$29="GRUPO_1",$J$20,IF(Comisiones!$K$29="GRUPO_2",$K$20,$L$20))</f>
        <v>140</v>
      </c>
      <c r="K5" s="139"/>
      <c r="L5" s="857" t="s">
        <v>543</v>
      </c>
      <c r="M5" s="857"/>
      <c r="N5" s="857"/>
      <c r="O5" s="264">
        <f>IF($O$3=0,0,IF(OR(Apoyos_OG!$C$26="Docente_Resolucion",Apoyos_OG!$C$26="Invitado",Apoyos_OG!$C$26="Docente_PS"),$O$6, IF($O$3=0,0,IF(AND(OR(Apoyos_OG!$C$26="Contratista",Apoyos_OG!$C$26="Docente_Catedratico"),$O$4&gt;=$C$10),$C$10,$O$4))))</f>
        <v>0</v>
      </c>
      <c r="P5" s="139"/>
      <c r="Q5" s="893" t="s">
        <v>1592</v>
      </c>
      <c r="R5" s="894"/>
      <c r="S5" s="894"/>
      <c r="T5" s="894"/>
      <c r="U5" s="894"/>
      <c r="V5" s="895"/>
      <c r="W5" s="139"/>
    </row>
    <row r="6" spans="1:23" ht="32.25" customHeight="1" x14ac:dyDescent="0.25">
      <c r="A6" s="36">
        <v>971455</v>
      </c>
      <c r="B6" s="36">
        <v>1526549</v>
      </c>
      <c r="C6" s="36">
        <v>120415</v>
      </c>
      <c r="G6" s="139"/>
      <c r="H6" s="140"/>
      <c r="I6" s="140"/>
      <c r="J6" s="141"/>
      <c r="K6" s="139"/>
      <c r="L6" s="855" t="s">
        <v>1647</v>
      </c>
      <c r="M6" s="855"/>
      <c r="N6" s="855"/>
      <c r="O6" s="263">
        <v>300000</v>
      </c>
      <c r="P6" s="139"/>
      <c r="Q6" s="896" t="s">
        <v>1589</v>
      </c>
      <c r="R6" s="897"/>
      <c r="S6" s="897"/>
      <c r="T6" s="898"/>
      <c r="U6" s="911" t="e">
        <f>IF(AND(Apoyos_OG!$E$47="SI",Apoyos_OG!$K$47="SI"),Apoyos_OG!$N$49+Apoyos_OG!$E$50+(Apoyos_OG!$E$50/2),IF(AND(OR(Apoyos_OG!$E$47="NO",Apoyos_OG!$E$47=""),Apoyos_OG!$K$47="SI"),Apoyos_OG!$N$49+Apoyos_OG!$E$50/2,IF(AND(Apoyos_OG!$E$47="SI",OR(Apoyos_OG!$K$47="NO",Apoyos_OG!$K$47="")),Apoyos_OG!$N$49+Apoyos_OG!$E$50,Apoyos_OG!$N$49)))</f>
        <v>#VALUE!</v>
      </c>
      <c r="V6" s="912"/>
      <c r="W6" s="139"/>
    </row>
    <row r="7" spans="1:23" ht="29.25" customHeight="1" thickBot="1" x14ac:dyDescent="0.3">
      <c r="A7" s="35">
        <v>1526549</v>
      </c>
      <c r="B7" s="35">
        <v>2038486</v>
      </c>
      <c r="C7" s="35">
        <v>146105</v>
      </c>
      <c r="L7" s="855" t="s">
        <v>104</v>
      </c>
      <c r="M7" s="855"/>
      <c r="N7" s="855"/>
      <c r="O7" s="237" t="e">
        <f>IF(Apoyos_OG!$P$47="SI",((Apoyos_OG!$E$50*Apoyos_OG!$G$45/2)+(Apoyos_OG!$L$45/2*Apoyos_OG!$E$50)),((Apoyos_OG!$E$50*Apoyos_OG!$G$45)+(Apoyos_OG!$L$45/2*Apoyos_OG!$E$50)))</f>
        <v>#VALUE!</v>
      </c>
      <c r="Q7" s="902"/>
      <c r="R7" s="903"/>
      <c r="S7" s="903"/>
      <c r="T7" s="904"/>
      <c r="U7" s="913"/>
      <c r="V7" s="914"/>
    </row>
    <row r="8" spans="1:23" ht="15.75" customHeight="1" thickBot="1" x14ac:dyDescent="0.3">
      <c r="A8" s="36">
        <v>2038486</v>
      </c>
      <c r="B8" s="36">
        <v>2585544</v>
      </c>
      <c r="C8" s="36">
        <v>170009</v>
      </c>
      <c r="L8" s="147" t="s">
        <v>541</v>
      </c>
      <c r="M8" s="139"/>
      <c r="N8" s="139"/>
      <c r="O8" s="139"/>
    </row>
    <row r="9" spans="1:23" ht="16.5" thickBot="1" x14ac:dyDescent="0.3">
      <c r="A9" s="35">
        <v>2585544</v>
      </c>
      <c r="B9" s="35">
        <v>3122581</v>
      </c>
      <c r="C9" s="35">
        <v>195224</v>
      </c>
      <c r="L9" s="863" t="s">
        <v>28</v>
      </c>
      <c r="M9" s="864"/>
      <c r="N9" s="864"/>
      <c r="O9" s="142">
        <f>'Apoyos Rectoría'!$E$72</f>
        <v>0</v>
      </c>
      <c r="Q9" s="147" t="s">
        <v>1593</v>
      </c>
    </row>
    <row r="10" spans="1:23" ht="15.75" customHeight="1" x14ac:dyDescent="0.25">
      <c r="A10" s="36">
        <v>3122581</v>
      </c>
      <c r="B10" s="36">
        <v>4709326</v>
      </c>
      <c r="C10" s="36">
        <v>220349</v>
      </c>
      <c r="L10" s="906" t="s">
        <v>82</v>
      </c>
      <c r="M10" s="857"/>
      <c r="N10" s="857"/>
      <c r="O10" s="213">
        <f>IF($O$9&lt;B5,C5,IF(AND($O$9&gt;=A6,$O$9&lt;B6),C6,IF(AND($O$9&gt;=A7,$O$9&lt;B7),C7,IF(AND($O$9&gt;=A8,$O$9&lt;B8),C8,IF(AND($O$9&gt;=A9,$O$9&lt;B9),C9,IF(AND($O$9&gt;=A10,$O$9&lt;B10),C10,IF(AND($O$9&gt;=A11,$O$9&lt;B11),C11,IF(AND($O$9&gt;=A12,$O$9&lt;B12),C12,IF(AND($O$9&gt;=A13,$O$9&lt;B13),C13,IF(AND($O$9&gt;=A14,$O$9&lt;B14),C14,C15))))))))))</f>
        <v>88107</v>
      </c>
      <c r="Q10" s="890" t="s">
        <v>1591</v>
      </c>
      <c r="R10" s="891"/>
      <c r="S10" s="891"/>
      <c r="T10" s="891"/>
      <c r="U10" s="891"/>
      <c r="V10" s="892"/>
    </row>
    <row r="11" spans="1:23" ht="15.75" x14ac:dyDescent="0.25">
      <c r="A11" s="35">
        <v>4709326</v>
      </c>
      <c r="B11" s="35">
        <v>6582017</v>
      </c>
      <c r="C11" s="35">
        <v>267647</v>
      </c>
      <c r="L11" s="906" t="s">
        <v>543</v>
      </c>
      <c r="M11" s="857"/>
      <c r="N11" s="857"/>
      <c r="O11" s="167">
        <f>IF(OR('Apoyos Rectoría'!$C$22="Docente_Resolucion",'Apoyos Rectoría'!$C$22="Invitado", 'Apoyos Rectoría'!$C$22="Docente_PS"),$O$14,IF(AND(OR('Apoyos Rectoría'!$C$22="Contratista",'Apoyos Rectoría'!$C$22="Docente_Catedratico"),$O$10&lt;=$C$10),$O$10,$C$10))</f>
        <v>220349</v>
      </c>
      <c r="Q11" s="896" t="s">
        <v>1589</v>
      </c>
      <c r="R11" s="897"/>
      <c r="S11" s="897"/>
      <c r="T11" s="898"/>
      <c r="U11" s="907" t="e">
        <f>IF(AND('Apoyos Rectoría'!$D$32="INTERNACIONAL"),'Apoyos Rectoría'!$N$73,IF(AND('Apoyos Rectoría'!$E$68="SI",'Apoyos Rectoría'!$K$68="SI",'Apoyos Rectoría'!$D$32="NACIONAL"),'Apoyos Rectoría'!$N$73+'Apoyos Rectoría'!$O$72+'Apoyos Rectoría'!$O$72*0.6,IF(AND(OR('Apoyos Rectoría'!$E$68="NO",'Apoyos Rectoría'!$E$68=""),'Apoyos Rectoría'!$K$68="SI",'Apoyos Rectoría'!$D$32="NACIONAL"),'Apoyos Rectoría'!$N$73+'Apoyos Rectoría'!$O$72*0.6,IF(AND('Apoyos Rectoría'!$E$68="SI",OR('Apoyos Rectoría'!$K$68="NO",'Apoyos Rectoría'!$K$68=""),'Apoyos Rectoría'!$D$32="NACIONAL"),'Apoyos Rectoría'!$N$73+'Apoyos Rectoría'!$O$72,'Apoyos Rectoría'!$N$73))))</f>
        <v>#VALUE!</v>
      </c>
      <c r="V11" s="908"/>
    </row>
    <row r="12" spans="1:23" ht="15.75" x14ac:dyDescent="0.25">
      <c r="A12" s="36">
        <v>6582017</v>
      </c>
      <c r="B12" s="36">
        <v>7815231</v>
      </c>
      <c r="C12" s="36">
        <v>361056</v>
      </c>
      <c r="L12" s="906" t="s">
        <v>495</v>
      </c>
      <c r="M12" s="857"/>
      <c r="N12" s="857"/>
      <c r="O12" s="213">
        <f>IF('Apoyos Rectoría'!$K$32="GRUPO_1",$J$23,IF('Apoyos Rectoría'!$K$32="GRUPO_2",$K$23,$L$23))</f>
        <v>140</v>
      </c>
      <c r="Q12" s="899"/>
      <c r="R12" s="900"/>
      <c r="S12" s="900"/>
      <c r="T12" s="901"/>
      <c r="U12" s="909"/>
      <c r="V12" s="910"/>
    </row>
    <row r="13" spans="1:23" ht="15.75" customHeight="1" x14ac:dyDescent="0.25">
      <c r="A13" s="35">
        <v>7815231</v>
      </c>
      <c r="B13" s="35">
        <v>9620842</v>
      </c>
      <c r="C13" s="35">
        <v>469369</v>
      </c>
      <c r="L13" s="906" t="s">
        <v>495</v>
      </c>
      <c r="M13" s="857"/>
      <c r="N13" s="857"/>
      <c r="O13" s="215" t="str">
        <f>IF(AND(OR('Apoyos Rectoría'!$C$22="Contratista",'Apoyos Rectoría'!$C$22="Docente_Catedratico")),$O$12,"NO SE OTORGA")</f>
        <v>NO SE OTORGA</v>
      </c>
      <c r="Q13" s="893" t="s">
        <v>1592</v>
      </c>
      <c r="R13" s="894"/>
      <c r="S13" s="894"/>
      <c r="T13" s="894"/>
      <c r="U13" s="894"/>
      <c r="V13" s="895"/>
    </row>
    <row r="14" spans="1:23" ht="33.75" customHeight="1" x14ac:dyDescent="0.25">
      <c r="A14" s="36">
        <v>9620842</v>
      </c>
      <c r="B14" s="36">
        <v>11633442</v>
      </c>
      <c r="C14" s="36">
        <v>567748</v>
      </c>
      <c r="L14" s="856" t="s">
        <v>1647</v>
      </c>
      <c r="M14" s="855"/>
      <c r="N14" s="855"/>
      <c r="O14" s="213">
        <v>300000</v>
      </c>
      <c r="Q14" s="896" t="s">
        <v>1589</v>
      </c>
      <c r="R14" s="897"/>
      <c r="S14" s="897"/>
      <c r="T14" s="898"/>
      <c r="U14" s="911" t="e">
        <f>IF(AND('Apoyos Rectoría'!$D$32="INTERNACIONAL"),'Apoyos Rectoría'!$N$73,IF(AND('Apoyos Rectoría'!$E$68="SI",'Apoyos Rectoría'!$K$68="SI",'Apoyos Rectoría'!$D$32="NACIONAL"),'Apoyos Rectoría'!$N$73+'Apoyos Rectoría'!$O$72+'Apoyos Rectoría'!$O$72/2,IF(AND(OR('Apoyos Rectoría'!$E$68="NO",'Apoyos Rectoría'!$E$68=""),'Apoyos Rectoría'!$K$68="SI",'Apoyos Rectoría'!$D$32="NACIONAL"),'Apoyos Rectoría'!$N$73+'Apoyos Rectoría'!$O$72/2,IF(AND('Apoyos Rectoría'!$E$68="SI",OR('Apoyos Rectoría'!$K$68="NO",'Apoyos Rectoría'!$K$68=""),'Apoyos Rectoría'!$D$32="NACIONAL"),'Apoyos Rectoría'!$N$73+'Apoyos Rectoría'!$O$72,'Apoyos Rectoría'!$N$73))))</f>
        <v>#VALUE!</v>
      </c>
      <c r="V14" s="912"/>
    </row>
    <row r="15" spans="1:23" ht="28.5" customHeight="1" thickBot="1" x14ac:dyDescent="0.3">
      <c r="A15" s="37">
        <v>11633442</v>
      </c>
      <c r="B15" s="37" t="s">
        <v>81</v>
      </c>
      <c r="C15" s="37">
        <v>668609</v>
      </c>
      <c r="L15" s="856" t="s">
        <v>1644</v>
      </c>
      <c r="M15" s="857"/>
      <c r="N15" s="857"/>
      <c r="O15" s="313">
        <f>$C$15</f>
        <v>668609</v>
      </c>
      <c r="Q15" s="902"/>
      <c r="R15" s="903"/>
      <c r="S15" s="903"/>
      <c r="T15" s="904"/>
      <c r="U15" s="913"/>
      <c r="V15" s="914"/>
    </row>
    <row r="16" spans="1:23" ht="44.25" customHeight="1" x14ac:dyDescent="0.25">
      <c r="L16" s="856" t="s">
        <v>1645</v>
      </c>
      <c r="M16" s="857"/>
      <c r="N16" s="857"/>
      <c r="O16" s="313">
        <f>IF('Apoyos Rectoría'!$K$32="GRUPO_1",$C$34,IF('Apoyos Rectoría'!$K$32="GRUPO_2",$D$34,$E$34))</f>
        <v>640</v>
      </c>
      <c r="Q16" s="915" t="s">
        <v>1646</v>
      </c>
      <c r="R16" s="916"/>
      <c r="S16" s="916"/>
      <c r="T16" s="916"/>
      <c r="U16" s="916"/>
      <c r="V16" s="917"/>
    </row>
    <row r="17" spans="1:22" ht="35.25" customHeight="1" thickBot="1" x14ac:dyDescent="0.3">
      <c r="L17" s="884" t="s">
        <v>104</v>
      </c>
      <c r="M17" s="885"/>
      <c r="N17" s="885"/>
      <c r="O17" s="265" t="e">
        <f>IF(AND('Apoyos Rectoría'!$P$68="SI",'Apoyos Rectoría'!$D$32="INTERNACIONAL"),(('Apoyos Rectoría'!$F$74*'Apoyos Rectoría'!$G$66/2)+('Apoyos Rectoría'!$L$66/2*$F$70)),IF(AND(OR('Apoyos Rectoría'!$P$68="NO", 'Apoyos Rectoría'!$P$68=""),'Apoyos Rectoría'!$D$32="INTERNACIONAL"),(('Apoyos Rectoría'!$F$74*'Apoyos Rectoría'!$G$66)+('Apoyos Rectoría'!$L$66/2*'Apoyos Rectoría'!$F$74)),IF(AND('Apoyos Rectoría'!$P$68="SI",'Apoyos Rectoría'!$D$32="NACIONAL"),((('Apoyos Rectoría'!$O$72*'Apoyos Rectoría'!$G$66/2)+('Apoyos Rectoría'!L$66/2*'Apoyos Rectoría'!O$72))),((('Apoyos Rectoría'!O$72*'Apoyos Rectoría'!G$66)+('Apoyos Rectoría'!L$66/2*'Apoyos Rectoría'!O$72))))))</f>
        <v>#VALUE!</v>
      </c>
      <c r="Q17" s="896" t="s">
        <v>1589</v>
      </c>
      <c r="R17" s="897"/>
      <c r="S17" s="897"/>
      <c r="T17" s="898"/>
      <c r="U17" s="911" t="e">
        <f>IF(AND('Apoyos Rectoría'!$D$32="INTERNACIONAL"),'Apoyos Rectoría'!$N$73,IF(AND('Apoyos Rectoría'!$E$68="SI",'Apoyos Rectoría'!$K$68="SI",'Apoyos Rectoría'!$D$32="NACIONAL"),'Apoyos Rectoría'!$N$73+'Apoyos Rectoría'!$O$72+'Apoyos Rectoría'!$O$72/2,IF(AND(OR('Apoyos Rectoría'!$E$68="NO",'Apoyos Rectoría'!$E$68=""),'Apoyos Rectoría'!$K$68="SI",'Apoyos Rectoría'!$D$32="NACIONAL"),'Apoyos Rectoría'!$N$73+'Apoyos Rectoría'!$O$72/2,IF(AND('Apoyos Rectoría'!$E$68="SI",OR('Apoyos Rectoría'!$K$68="NO",'Apoyos Rectoría'!$K$68=""),'Apoyos Rectoría'!$D$32="NACIONAL"),'Apoyos Rectoría'!$N$73+'Apoyos Rectoría'!$O$72,'Apoyos Rectoría'!$N$73))))</f>
        <v>#VALUE!</v>
      </c>
      <c r="V17" s="912"/>
    </row>
    <row r="18" spans="1:22" ht="15.75" customHeight="1" thickBot="1" x14ac:dyDescent="0.3">
      <c r="A18" s="870" t="s">
        <v>75</v>
      </c>
      <c r="B18" s="870"/>
      <c r="C18" s="870" t="s">
        <v>76</v>
      </c>
      <c r="D18" s="870"/>
      <c r="E18" s="870"/>
      <c r="N18" s="251"/>
      <c r="Q18" s="902"/>
      <c r="R18" s="903"/>
      <c r="S18" s="903"/>
      <c r="T18" s="904"/>
      <c r="U18" s="913"/>
      <c r="V18" s="914"/>
    </row>
    <row r="19" spans="1:22" ht="21.75" thickBot="1" x14ac:dyDescent="0.4">
      <c r="A19" s="871"/>
      <c r="B19" s="871"/>
      <c r="C19" s="871" t="s">
        <v>83</v>
      </c>
      <c r="D19" s="871"/>
      <c r="E19" s="871"/>
      <c r="G19" s="886" t="s">
        <v>538</v>
      </c>
      <c r="H19" s="886"/>
      <c r="I19" s="887"/>
      <c r="J19" s="79" t="s">
        <v>91</v>
      </c>
      <c r="K19" s="31" t="s">
        <v>92</v>
      </c>
      <c r="L19" s="31" t="s">
        <v>93</v>
      </c>
    </row>
    <row r="20" spans="1:22" ht="63" customHeight="1" x14ac:dyDescent="0.25">
      <c r="A20" s="872" t="s">
        <v>78</v>
      </c>
      <c r="B20" s="872" t="s">
        <v>79</v>
      </c>
      <c r="C20" s="34" t="s">
        <v>84</v>
      </c>
      <c r="D20" s="872" t="s">
        <v>88</v>
      </c>
      <c r="E20" s="872" t="s">
        <v>89</v>
      </c>
      <c r="G20" s="860" t="s">
        <v>101</v>
      </c>
      <c r="H20" s="860"/>
      <c r="I20" s="861"/>
      <c r="J20" s="138">
        <f>IF($J$3&lt;B24,$C$24,IF(AND($J$3&gt;=$A$25,$J$3&lt;$B$25),$C$25,IF(AND($J$3&gt;=$A$26,$J$3&lt;$B$26),$C$26,IF(AND($J$3&gt;=$A$27,$J$3&lt;B27),$C$27,IF(AND($J$3&gt;=$A$28,$J$3&lt;$B$28),$C$28,IF(AND($J$3&gt;=$A$29,$J$3&lt;$B$29),$C$29,IF(AND($J$3&gt;=$A$30,$J$3&lt;$B$30),$C$30,IF(AND($J$3&gt;=$A$31,$J$3&lt;$B$31),$C$31,IF(AND($J$3&gt;=$A$32,$J$3&lt;$B$32),$C$32,IF(AND($J$3&gt;=$A$33,$J$3&lt;$B$33),$C$33,$C$34))))))))))</f>
        <v>80</v>
      </c>
      <c r="K20" s="138">
        <f>IF($J$3&lt;B24,$D$24,IF(AND($J$3&gt;=$A$25,$J$3&lt;$B$25),$D$25,IF(AND($J$3&gt;=$A$26,$J$3&lt;$B$26),$D$26,IF(AND($J$3&gt;=$A$27,$J$3&lt;$B$27),$D$27,IF(AND($J$3&gt;=$A$28,$J$3&lt;$B$28),$D$28,IF(AND($J$3&gt;=$A$29,$J$3&lt;$B$29),$D$29,IF(AND($J$3&gt;=$A$30,$J$3&lt;$B$30),$D$30,IF(AND($J$3&gt;=$A$31,$J$3&lt;B31),$D$31,IF(AND($J$3&gt;=$A$32,$J$3&lt;$B$32),$D$32,IF(AND($J$3&gt;=$A$33,$J$3&lt;$B$33),$D$33,$D$34))))))))))</f>
        <v>100</v>
      </c>
      <c r="L20" s="138">
        <f>IF($J$3&lt;B24,$E$24,IF(AND($J$3&gt;=$A$25,$J$3&lt;$B$25),$E$25,IF(AND($J$3&gt;=$A$26,$J$3&lt;$B$26),$E$26,IF(AND($J$3&gt;=$A$27,$J$3&lt;$B$27),$E$27,IF(AND($J$3&gt;=$A$28,$J$3&lt;$B$28),$E$28,IF(AND($J$3&gt;=$A$29,$J$3&lt;$B$29),$E$29,IF(AND($J$3&gt;=$A$30,$J$3&lt;$B$30),$E$30,IF(AND($J$3&gt;=$A$31,$J$3&lt;B31),$E$31,IF(AND($J$3&gt;=$A$32,$J$3&lt;$B$32),$E$32,IF(AND($J$3&gt;=$A$33,$J$3&lt;$B$33),$E$33,$E$34))))))))))</f>
        <v>140</v>
      </c>
      <c r="O20" s="266"/>
    </row>
    <row r="21" spans="1:22" ht="15.75" x14ac:dyDescent="0.25">
      <c r="A21" s="873"/>
      <c r="B21" s="873"/>
      <c r="C21" s="34" t="s">
        <v>85</v>
      </c>
      <c r="D21" s="873"/>
      <c r="E21" s="873"/>
    </row>
    <row r="22" spans="1:22" ht="18.75" x14ac:dyDescent="0.3">
      <c r="A22" s="873"/>
      <c r="B22" s="873"/>
      <c r="C22" s="34" t="s">
        <v>86</v>
      </c>
      <c r="D22" s="873"/>
      <c r="E22" s="873"/>
      <c r="G22" s="888" t="s">
        <v>542</v>
      </c>
      <c r="H22" s="888"/>
      <c r="I22" s="889"/>
      <c r="J22" s="212" t="s">
        <v>91</v>
      </c>
      <c r="K22" s="212" t="s">
        <v>92</v>
      </c>
      <c r="L22" s="212" t="s">
        <v>93</v>
      </c>
    </row>
    <row r="23" spans="1:22" ht="31.5" x14ac:dyDescent="0.25">
      <c r="A23" s="873"/>
      <c r="B23" s="873"/>
      <c r="C23" s="34" t="s">
        <v>87</v>
      </c>
      <c r="D23" s="873"/>
      <c r="E23" s="873"/>
      <c r="G23" s="860" t="s">
        <v>101</v>
      </c>
      <c r="H23" s="860"/>
      <c r="I23" s="861"/>
      <c r="J23" s="138">
        <f>IF($O$9&lt;$B$24,$C$24,IF(AND($O$9&gt;=$A$25,$O$9&lt;$B$25),$C$25,IF(AND($O$9&gt;=$A$26,$O$9&lt;$B$26),$C$26,IF(AND($O$9&gt;=$A$27,$O$9&lt;$B$27),$C$27,IF(AND($O$9&gt;=$A$28,$O$9&lt;$B$28),$C$28,IF(AND($O$9&gt;=$A$29,$O$9&lt;$B$29),$C$29, $C$29))))))</f>
        <v>80</v>
      </c>
      <c r="K23" s="138">
        <f>IF($O$9&lt;$B$24,$D$24,IF(AND($O$9&gt;=$A$25,$O$9&lt;$B$25),$D$25,IF(AND($O$9&gt;=$A$26,$O$9&lt;$B$26),$D$26,IF(AND($O$9&gt;=$A$27,$O$9&lt;$B$27),$D$27,IF(AND($O$9&gt;=$A$28,$O$9&lt;$B$28),$D$28,IF(AND($O$9&gt;=$A$29,$O$9&lt;$B$29),$D$29,$D$29))))))</f>
        <v>100</v>
      </c>
      <c r="L23" s="138">
        <f>IF($O$9&lt;$B$24,$E$24,IF(AND($O$9&gt;=$A$25,$O$9&lt;$B$25),$E$25,IF(AND($O$9&gt;=$A$26,$O$9&lt;$B$26),$E$26,IF(AND($O$9&gt;=$A$27,$O$9&lt;$B$27),$E$27,IF(AND($O$9&gt;=$A$28,$O$9&lt;$B$28),$E$28,IF(AND($O$9&gt;=$A$29,$O$9&lt;$B$29),$E$29,$E$29))))))</f>
        <v>140</v>
      </c>
    </row>
    <row r="24" spans="1:22" ht="15.75" x14ac:dyDescent="0.25">
      <c r="A24" s="35">
        <v>0</v>
      </c>
      <c r="B24" s="35">
        <v>971455</v>
      </c>
      <c r="C24" s="39">
        <v>80</v>
      </c>
      <c r="D24" s="40">
        <v>100</v>
      </c>
      <c r="E24" s="40">
        <v>140</v>
      </c>
    </row>
    <row r="25" spans="1:22" ht="15.75" x14ac:dyDescent="0.25">
      <c r="A25" s="36">
        <v>971455</v>
      </c>
      <c r="B25" s="36">
        <v>1526549</v>
      </c>
      <c r="C25" s="41">
        <v>110</v>
      </c>
      <c r="D25" s="42">
        <v>150</v>
      </c>
      <c r="E25" s="42">
        <v>220</v>
      </c>
      <c r="J25" s="112"/>
      <c r="K25" s="38"/>
      <c r="L25" s="38"/>
    </row>
    <row r="26" spans="1:22" ht="15.75" x14ac:dyDescent="0.25">
      <c r="A26" s="35">
        <v>1526549</v>
      </c>
      <c r="B26" s="35">
        <v>2038486</v>
      </c>
      <c r="C26" s="39">
        <v>140</v>
      </c>
      <c r="D26" s="40">
        <v>200</v>
      </c>
      <c r="E26" s="40">
        <v>300</v>
      </c>
      <c r="J26" s="112"/>
      <c r="K26" s="38"/>
      <c r="L26" s="38"/>
    </row>
    <row r="27" spans="1:22" ht="15.75" x14ac:dyDescent="0.25">
      <c r="A27" s="36">
        <v>2038486</v>
      </c>
      <c r="B27" s="36">
        <v>2585544</v>
      </c>
      <c r="C27" s="41">
        <v>150</v>
      </c>
      <c r="D27" s="42">
        <v>210</v>
      </c>
      <c r="E27" s="42">
        <v>320</v>
      </c>
      <c r="J27" s="112"/>
      <c r="K27" s="38"/>
      <c r="L27" s="38"/>
    </row>
    <row r="28" spans="1:22" ht="15.75" x14ac:dyDescent="0.25">
      <c r="A28" s="35">
        <v>2585544</v>
      </c>
      <c r="B28" s="35">
        <v>3122581</v>
      </c>
      <c r="C28" s="39">
        <v>160</v>
      </c>
      <c r="D28" s="40">
        <v>240</v>
      </c>
      <c r="E28" s="40">
        <v>350</v>
      </c>
      <c r="J28" s="112"/>
      <c r="K28" s="38"/>
      <c r="L28" s="38"/>
    </row>
    <row r="29" spans="1:22" ht="15.75" x14ac:dyDescent="0.25">
      <c r="A29" s="36">
        <v>3122581</v>
      </c>
      <c r="B29" s="36">
        <v>4709326</v>
      </c>
      <c r="C29" s="41">
        <v>170</v>
      </c>
      <c r="D29" s="42">
        <v>250</v>
      </c>
      <c r="E29" s="42">
        <v>360</v>
      </c>
      <c r="F29" s="214"/>
      <c r="J29" s="112"/>
      <c r="K29" s="38"/>
      <c r="L29" s="38"/>
    </row>
    <row r="30" spans="1:22" ht="15.75" x14ac:dyDescent="0.25">
      <c r="A30" s="35">
        <v>4709326</v>
      </c>
      <c r="B30" s="35">
        <v>6582017</v>
      </c>
      <c r="C30" s="39">
        <v>180</v>
      </c>
      <c r="D30" s="40">
        <v>260</v>
      </c>
      <c r="E30" s="40">
        <v>370</v>
      </c>
      <c r="J30" s="112"/>
      <c r="K30" s="38"/>
      <c r="L30" s="38"/>
    </row>
    <row r="31" spans="1:22" ht="15.75" x14ac:dyDescent="0.25">
      <c r="A31" s="36">
        <v>6582017</v>
      </c>
      <c r="B31" s="36">
        <v>7815231</v>
      </c>
      <c r="C31" s="41">
        <v>200</v>
      </c>
      <c r="D31" s="42">
        <v>265</v>
      </c>
      <c r="E31" s="42">
        <v>380</v>
      </c>
      <c r="J31" s="112"/>
      <c r="K31" s="38"/>
      <c r="L31" s="38"/>
    </row>
    <row r="32" spans="1:22" ht="15.75" x14ac:dyDescent="0.25">
      <c r="A32" s="35">
        <v>7815231</v>
      </c>
      <c r="B32" s="35">
        <v>9620842</v>
      </c>
      <c r="C32" s="39">
        <v>270</v>
      </c>
      <c r="D32" s="40">
        <v>315</v>
      </c>
      <c r="E32" s="40">
        <v>445</v>
      </c>
      <c r="J32" s="112"/>
      <c r="K32" s="38"/>
      <c r="L32" s="38"/>
    </row>
    <row r="33" spans="1:15" ht="15.75" x14ac:dyDescent="0.25">
      <c r="A33" s="36">
        <v>9620842</v>
      </c>
      <c r="B33" s="36">
        <v>11633442</v>
      </c>
      <c r="C33" s="41">
        <v>350</v>
      </c>
      <c r="D33" s="42">
        <v>390</v>
      </c>
      <c r="E33" s="42">
        <v>510</v>
      </c>
      <c r="J33" s="112"/>
      <c r="K33" s="38"/>
      <c r="L33" s="38"/>
    </row>
    <row r="34" spans="1:15" ht="16.5" thickBot="1" x14ac:dyDescent="0.3">
      <c r="A34" s="37">
        <v>11633442</v>
      </c>
      <c r="B34" s="37" t="s">
        <v>81</v>
      </c>
      <c r="C34" s="43">
        <v>440</v>
      </c>
      <c r="D34" s="44">
        <v>500</v>
      </c>
      <c r="E34" s="44">
        <v>640</v>
      </c>
    </row>
    <row r="36" spans="1:15" ht="15.75" thickBot="1" x14ac:dyDescent="0.3"/>
    <row r="37" spans="1:15" ht="16.5" thickBot="1" x14ac:dyDescent="0.3">
      <c r="A37" s="50" t="s">
        <v>107</v>
      </c>
      <c r="B37" s="50" t="s">
        <v>80</v>
      </c>
    </row>
    <row r="38" spans="1:15" ht="16.5" thickBot="1" x14ac:dyDescent="0.3">
      <c r="A38" s="51" t="s">
        <v>108</v>
      </c>
      <c r="B38" s="298">
        <v>30000</v>
      </c>
    </row>
    <row r="39" spans="1:15" ht="16.5" thickBot="1" x14ac:dyDescent="0.3">
      <c r="A39" s="52" t="s">
        <v>109</v>
      </c>
      <c r="B39" s="299">
        <v>40000</v>
      </c>
      <c r="F39" s="858" t="s">
        <v>529</v>
      </c>
      <c r="G39" s="859"/>
      <c r="H39" s="153">
        <f>IF(Comisiones!$D$84&lt;60,$B$38,IF(AND(Comisiones!$D$84&gt;=60,Comisiones!$D$84&lt;100),$B$39,IF(AND(Comisiones!$D$84&gt;=100,Comisiones!$D$84&lt;210),$B$40,IF(AND(Comisiones!$D$84&gt;=210,Comisiones!$D$84&lt;300),$B$41,$B$42))))</f>
        <v>30000</v>
      </c>
      <c r="J39" s="905"/>
      <c r="K39" s="905"/>
      <c r="L39" s="905"/>
      <c r="M39" s="905"/>
      <c r="N39" s="905"/>
      <c r="O39" s="905"/>
    </row>
    <row r="40" spans="1:15" ht="16.5" thickBot="1" x14ac:dyDescent="0.3">
      <c r="A40" s="51" t="s">
        <v>110</v>
      </c>
      <c r="B40" s="298">
        <v>60000</v>
      </c>
      <c r="F40" s="858" t="s">
        <v>530</v>
      </c>
      <c r="G40" s="859"/>
      <c r="H40" s="153">
        <f>IF(Apoyos_OG!$F$61&lt;60,$B$38,IF(AND(Apoyos_OG!$F$61&gt;=60,Apoyos_OG!$F$61&lt;100),$B$39,IF(AND(Apoyos_OG!$F$61&gt;=100,Apoyos_OG!$F$61&lt;210),$B$40,IF(AND(Apoyos_OG!$F$61&gt;=210,Apoyos_OG!$F$61&lt;300),$B$41,$B$42))))</f>
        <v>30000</v>
      </c>
      <c r="J40" s="109"/>
      <c r="K40" s="110"/>
    </row>
    <row r="41" spans="1:15" ht="16.5" thickBot="1" x14ac:dyDescent="0.3">
      <c r="A41" s="52" t="s">
        <v>111</v>
      </c>
      <c r="B41" s="299">
        <v>80000</v>
      </c>
      <c r="F41" s="858" t="s">
        <v>546</v>
      </c>
      <c r="G41" s="859"/>
      <c r="H41" s="153">
        <f>IF('Apoyos Rectoría'!$D$94&lt;60,$B$38,IF(AND('Apoyos Rectoría'!$D$94&gt;=60,'Apoyos Rectoría'!$D$94&lt;100),$B$39,IF(AND('Apoyos Rectoría'!$D$94&gt;=100,'Apoyos Rectoría'!$D$94&lt;210),$B$40,IF(AND('Apoyos Rectoría'!$D$94&gt;=210,'Apoyos Rectoría'!$D$94&lt;300),$B$41,$B$42))))</f>
        <v>30000</v>
      </c>
      <c r="J41" s="878"/>
      <c r="K41" s="878"/>
      <c r="L41" s="878"/>
      <c r="M41" s="878"/>
      <c r="N41" s="878"/>
    </row>
    <row r="42" spans="1:15" ht="16.5" thickBot="1" x14ac:dyDescent="0.3">
      <c r="A42" s="51" t="s">
        <v>112</v>
      </c>
      <c r="B42" s="298">
        <v>150000</v>
      </c>
      <c r="J42" s="111"/>
      <c r="K42" s="110"/>
    </row>
    <row r="43" spans="1:15" x14ac:dyDescent="0.25">
      <c r="J43" s="879"/>
      <c r="K43" s="879"/>
      <c r="L43" s="879"/>
      <c r="M43" s="879"/>
      <c r="N43" s="879"/>
    </row>
    <row r="44" spans="1:15" hidden="1" x14ac:dyDescent="0.25">
      <c r="A44" s="160"/>
      <c r="B44" s="160"/>
      <c r="C44" s="160"/>
      <c r="D44" s="160"/>
      <c r="E44" s="160"/>
      <c r="F44" s="160"/>
      <c r="G44" s="160"/>
      <c r="J44" s="154"/>
      <c r="K44" s="141"/>
      <c r="L44" s="139"/>
      <c r="M44" s="139"/>
      <c r="N44" s="139"/>
    </row>
    <row r="45" spans="1:15" ht="15.75" hidden="1" thickBot="1" x14ac:dyDescent="0.3">
      <c r="F45" s="38"/>
      <c r="J45" s="155"/>
      <c r="K45" s="156"/>
      <c r="L45" s="139"/>
      <c r="M45" s="139"/>
      <c r="N45" s="139"/>
    </row>
    <row r="46" spans="1:15" hidden="1" x14ac:dyDescent="0.25">
      <c r="A46" s="162" t="s">
        <v>503</v>
      </c>
      <c r="B46" s="163"/>
      <c r="J46" s="155"/>
      <c r="K46" s="156"/>
      <c r="L46" s="139"/>
      <c r="M46" s="139"/>
      <c r="N46" s="139"/>
    </row>
    <row r="47" spans="1:15" hidden="1" x14ac:dyDescent="0.25">
      <c r="A47" s="164" t="s">
        <v>410</v>
      </c>
      <c r="B47" s="165">
        <f>J4</f>
        <v>88107</v>
      </c>
      <c r="J47" s="157"/>
      <c r="K47" s="141"/>
      <c r="L47" s="139"/>
      <c r="M47" s="139"/>
      <c r="N47" s="139"/>
    </row>
    <row r="48" spans="1:15" hidden="1" x14ac:dyDescent="0.25">
      <c r="A48" s="164" t="s">
        <v>411</v>
      </c>
      <c r="B48" s="166">
        <f>$C$9-$B$47</f>
        <v>107117</v>
      </c>
      <c r="C48" s="161"/>
      <c r="J48" s="158"/>
      <c r="K48" s="141"/>
      <c r="L48" s="139"/>
      <c r="M48" s="139"/>
      <c r="N48" s="139"/>
    </row>
    <row r="49" spans="1:14" hidden="1" x14ac:dyDescent="0.25">
      <c r="A49" s="164" t="s">
        <v>412</v>
      </c>
      <c r="B49" s="167" t="e">
        <f>IF(AND(Comisiones!P58="SI",Comisiones!D29="NACIONAL"),(((Comisiones!B51*Comisiones!G56)+(Comisiones!L56/2*B48))),(((B48*Comisiones!G56)+(Comisiones!L56/2*B48))))</f>
        <v>#VALUE!</v>
      </c>
      <c r="J49" s="141"/>
      <c r="K49" s="139"/>
      <c r="L49" s="139"/>
      <c r="M49" s="139"/>
      <c r="N49" s="139"/>
    </row>
    <row r="50" spans="1:14" ht="15.75" hidden="1" thickBot="1" x14ac:dyDescent="0.3">
      <c r="A50" s="168" t="s">
        <v>413</v>
      </c>
      <c r="B50" s="169" t="e">
        <f>IF(AND(Comisiones!$E$58="SI",Comisiones!$K$58="SI",Comisiones!$D$29="NACIONAL"),$B$49+$B$48+$B$48/2,IF(AND(OR(Comisiones!$E$58="NO",Comisiones!$E$58=""),Comisiones!$K$58="SI",Comisiones!D29="NACIONAL"),$B$49+$B$48/2,IF(AND(OR(Comisiones!$K$58="NO",Comisiones!$K$58=""),Comisiones!$E$58="SI",Comisiones!$D$29="NACIONAL"),$B$49+$B$48,$B$49)))</f>
        <v>#VALUE!</v>
      </c>
    </row>
    <row r="51" spans="1:14" hidden="1" x14ac:dyDescent="0.25"/>
    <row r="52" spans="1:14" ht="15.75" hidden="1" thickBot="1" x14ac:dyDescent="0.3">
      <c r="A52" s="116" t="s">
        <v>414</v>
      </c>
    </row>
    <row r="53" spans="1:14" ht="15.75" hidden="1" thickBot="1" x14ac:dyDescent="0.3">
      <c r="A53" s="876" t="s">
        <v>20</v>
      </c>
      <c r="B53" s="877"/>
      <c r="C53" s="170" t="s">
        <v>80</v>
      </c>
    </row>
    <row r="54" spans="1:14" ht="39.75" hidden="1" customHeight="1" thickBot="1" x14ac:dyDescent="0.3">
      <c r="A54" s="880" t="s">
        <v>399</v>
      </c>
      <c r="B54" s="881"/>
      <c r="C54" s="171">
        <v>60000</v>
      </c>
      <c r="F54" s="882" t="s">
        <v>505</v>
      </c>
      <c r="G54" s="883"/>
      <c r="H54" s="159">
        <f>IF(Comisiones!$M$31="MEDELLIN (Rionegro)",$C$54,IF(Comisiones!$M$31="BUCARAMANGA",$C$55,IF(Comisiones!$M$31="BARRANQUILLA",$C$56,IF(Comisiones!$M$31="PASTO",$C$57,0))))</f>
        <v>0</v>
      </c>
    </row>
    <row r="55" spans="1:14" ht="37.5" hidden="1" customHeight="1" thickBot="1" x14ac:dyDescent="0.3">
      <c r="A55" s="880" t="s">
        <v>400</v>
      </c>
      <c r="B55" s="881"/>
      <c r="C55" s="171">
        <v>35000</v>
      </c>
      <c r="F55" s="882" t="s">
        <v>504</v>
      </c>
      <c r="G55" s="883"/>
      <c r="H55" s="159">
        <f>IF(OR(Apoyos_OG!$M$36="MEDELLIN (Rionegro)"),$C$54,IF(Apoyos_OG!$M$36="BUCARAMANGA",$C$55,IF(Apoyos_OG!$M$36="BARRANQUILLA",$C$56,IF(Apoyos_OG!$M$36="PASTO",$C$57,0))))</f>
        <v>0</v>
      </c>
    </row>
    <row r="56" spans="1:14" ht="15.75" hidden="1" thickBot="1" x14ac:dyDescent="0.3">
      <c r="A56" s="880" t="s">
        <v>401</v>
      </c>
      <c r="B56" s="881"/>
      <c r="C56" s="171">
        <v>35000</v>
      </c>
      <c r="F56" s="882" t="s">
        <v>547</v>
      </c>
      <c r="G56" s="883"/>
      <c r="H56" s="159">
        <f>IF(OR('Apoyos Rectoría'!$M$34="MEDELLIN (Rionegro)"),$C$54,IF('Apoyos Rectoría'!$M$34="BUCARAMANGA",$C$55,IF('Apoyos Rectoría'!$M$34="BARRANQUILLA",$C$56,IF('Apoyos Rectoría'!$M$34="PASTO",$C$57,0))))</f>
        <v>0</v>
      </c>
    </row>
    <row r="57" spans="1:14" hidden="1" x14ac:dyDescent="0.25">
      <c r="A57" s="880" t="s">
        <v>402</v>
      </c>
      <c r="B57" s="881"/>
      <c r="C57" s="171">
        <v>35000</v>
      </c>
    </row>
    <row r="58" spans="1:14" ht="15.75" hidden="1" thickBot="1" x14ac:dyDescent="0.3">
      <c r="A58" s="874" t="s">
        <v>1604</v>
      </c>
      <c r="B58" s="875"/>
      <c r="C58" s="172">
        <v>30000</v>
      </c>
    </row>
    <row r="59" spans="1:14" hidden="1" x14ac:dyDescent="0.25"/>
    <row r="60" spans="1:14" hidden="1" x14ac:dyDescent="0.25">
      <c r="A60" s="116"/>
    </row>
    <row r="61" spans="1:14" hidden="1" x14ac:dyDescent="0.25"/>
  </sheetData>
  <sheetProtection algorithmName="SHA-512" hashValue="WE2HtE6PR7or8xZWKxKFjxJj/ilJ2AW0D7yu1/ViCev89wTWTp0CI0ybGIPT9NEEnCZvGE1Oy+EZgy0HOShbQw==" saltValue="5AZcH48ZzIeduYhaKT7Ovg==" spinCount="100000" sheet="1" objects="1" scenarios="1" selectLockedCells="1"/>
  <protectedRanges>
    <protectedRange sqref="U4 U12" name="Rango21"/>
  </protectedRanges>
  <mergeCells count="60">
    <mergeCell ref="Q16:V16"/>
    <mergeCell ref="Q17:T18"/>
    <mergeCell ref="U17:V18"/>
    <mergeCell ref="U14:V15"/>
    <mergeCell ref="Q14:T15"/>
    <mergeCell ref="Q13:V13"/>
    <mergeCell ref="U11:V12"/>
    <mergeCell ref="Q11:T12"/>
    <mergeCell ref="Q10:V10"/>
    <mergeCell ref="U3:V4"/>
    <mergeCell ref="U6:V7"/>
    <mergeCell ref="Q2:V2"/>
    <mergeCell ref="Q5:V5"/>
    <mergeCell ref="Q3:T4"/>
    <mergeCell ref="Q6:T7"/>
    <mergeCell ref="J39:O39"/>
    <mergeCell ref="L4:N4"/>
    <mergeCell ref="L6:N6"/>
    <mergeCell ref="L3:N3"/>
    <mergeCell ref="L14:N14"/>
    <mergeCell ref="L15:N15"/>
    <mergeCell ref="L5:N5"/>
    <mergeCell ref="L9:N9"/>
    <mergeCell ref="L10:N10"/>
    <mergeCell ref="L11:N11"/>
    <mergeCell ref="L12:N12"/>
    <mergeCell ref="L13:N13"/>
    <mergeCell ref="D20:D23"/>
    <mergeCell ref="E20:E23"/>
    <mergeCell ref="L17:N17"/>
    <mergeCell ref="G19:I19"/>
    <mergeCell ref="G22:I22"/>
    <mergeCell ref="A58:B58"/>
    <mergeCell ref="A53:B53"/>
    <mergeCell ref="J41:N41"/>
    <mergeCell ref="J43:N43"/>
    <mergeCell ref="A54:B54"/>
    <mergeCell ref="A55:B55"/>
    <mergeCell ref="A56:B56"/>
    <mergeCell ref="F54:G54"/>
    <mergeCell ref="F55:G55"/>
    <mergeCell ref="A57:B57"/>
    <mergeCell ref="F41:G41"/>
    <mergeCell ref="F56:G56"/>
    <mergeCell ref="L7:N7"/>
    <mergeCell ref="L16:N16"/>
    <mergeCell ref="F40:G40"/>
    <mergeCell ref="G23:I23"/>
    <mergeCell ref="A1:C1"/>
    <mergeCell ref="G3:I3"/>
    <mergeCell ref="G20:I20"/>
    <mergeCell ref="G4:I4"/>
    <mergeCell ref="G5:I5"/>
    <mergeCell ref="A2:B3"/>
    <mergeCell ref="A18:B19"/>
    <mergeCell ref="C18:E18"/>
    <mergeCell ref="C19:E19"/>
    <mergeCell ref="A20:A23"/>
    <mergeCell ref="B20:B23"/>
    <mergeCell ref="F39:G3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89</vt:i4>
      </vt:variant>
    </vt:vector>
  </HeadingPairs>
  <TitlesOfParts>
    <vt:vector size="93" baseType="lpstr">
      <vt:lpstr>Apoyos Rectoría</vt:lpstr>
      <vt:lpstr>Apoyos_OG</vt:lpstr>
      <vt:lpstr>Comisiones</vt:lpstr>
      <vt:lpstr>Tablas con valores</vt:lpstr>
      <vt:lpstr>Apoyos_OG!Administrativo_Planta</vt:lpstr>
      <vt:lpstr>Comisiones!Administrativo_Planta</vt:lpstr>
      <vt:lpstr>Apoyos_OG!Administrativo_Transitorio</vt:lpstr>
      <vt:lpstr>Comisiones!Administrativo_Transitorio</vt:lpstr>
      <vt:lpstr>AMAZONAS</vt:lpstr>
      <vt:lpstr>ANTIOQUIA</vt:lpstr>
      <vt:lpstr>ARAUCA</vt:lpstr>
      <vt:lpstr>'Apoyos Rectoría'!Área_de_impresión</vt:lpstr>
      <vt:lpstr>Apoyos_OG!Área_de_impresión</vt:lpstr>
      <vt:lpstr>Comisiones!Área_de_impresión</vt:lpstr>
      <vt:lpstr>ATLANTICO</vt:lpstr>
      <vt:lpstr>AUTORIZA</vt:lpstr>
      <vt:lpstr>BOGOTA</vt:lpstr>
      <vt:lpstr>BOLIVAR</vt:lpstr>
      <vt:lpstr>BOYACA</vt:lpstr>
      <vt:lpstr>CALDAS</vt:lpstr>
      <vt:lpstr>'Apoyos Rectoría'!CAPACITACION</vt:lpstr>
      <vt:lpstr>Apoyos_OG!CAPACITACION</vt:lpstr>
      <vt:lpstr>Comisiones!CAPACITACION</vt:lpstr>
      <vt:lpstr>'Apoyos Rectoría'!CAPACITACIÓN</vt:lpstr>
      <vt:lpstr>Apoyos_OG!CAPACITACIÓN</vt:lpstr>
      <vt:lpstr>Comisiones!CAPACITACIÓN</vt:lpstr>
      <vt:lpstr>CAQUETA</vt:lpstr>
      <vt:lpstr>CASANARE</vt:lpstr>
      <vt:lpstr>CAUCA</vt:lpstr>
      <vt:lpstr>CESAR</vt:lpstr>
      <vt:lpstr>CHOCO</vt:lpstr>
      <vt:lpstr>'Apoyos Rectoría'!CONTINENTE</vt:lpstr>
      <vt:lpstr>Apoyos_OG!CONTINENTE</vt:lpstr>
      <vt:lpstr>Comisiones!CONTINENTE</vt:lpstr>
      <vt:lpstr>Contratista</vt:lpstr>
      <vt:lpstr>CORDOBA</vt:lpstr>
      <vt:lpstr>CUNDINAMARCA</vt:lpstr>
      <vt:lpstr>Docente_Catedratico</vt:lpstr>
      <vt:lpstr>Apoyos_OG!Docente_Planta</vt:lpstr>
      <vt:lpstr>Comisiones!Docente_Planta</vt:lpstr>
      <vt:lpstr>Docente_PS</vt:lpstr>
      <vt:lpstr>Docente_Resolucion</vt:lpstr>
      <vt:lpstr>Apoyos_OG!Docente_transitorio</vt:lpstr>
      <vt:lpstr>Comisiones!Docente_transitorio</vt:lpstr>
      <vt:lpstr>'Apoyos Rectoría'!DOMINIO</vt:lpstr>
      <vt:lpstr>Apoyos_OG!DOMINIO</vt:lpstr>
      <vt:lpstr>Comisiones!DOMINIO</vt:lpstr>
      <vt:lpstr>'Apoyos Rectoría'!EVENTO</vt:lpstr>
      <vt:lpstr>Apoyos_OG!EVENTO</vt:lpstr>
      <vt:lpstr>Comisiones!EVENTO</vt:lpstr>
      <vt:lpstr>'Apoyos Rectoría'!GESTION</vt:lpstr>
      <vt:lpstr>Apoyos_OG!GESTION</vt:lpstr>
      <vt:lpstr>Comisiones!GESTION</vt:lpstr>
      <vt:lpstr>'Apoyos Rectoría'!GRUPO_1</vt:lpstr>
      <vt:lpstr>Apoyos_OG!GRUPO_1</vt:lpstr>
      <vt:lpstr>Comisiones!GRUPO_1</vt:lpstr>
      <vt:lpstr>'Apoyos Rectoría'!GRUPO_2</vt:lpstr>
      <vt:lpstr>Apoyos_OG!GRUPO_2</vt:lpstr>
      <vt:lpstr>Comisiones!GRUPO_2</vt:lpstr>
      <vt:lpstr>'Apoyos Rectoría'!GRUPO_3</vt:lpstr>
      <vt:lpstr>Apoyos_OG!GRUPO_3</vt:lpstr>
      <vt:lpstr>Comisiones!GRUPO_3</vt:lpstr>
      <vt:lpstr>GUANIA</vt:lpstr>
      <vt:lpstr>GUAVIARE</vt:lpstr>
      <vt:lpstr>HUILA</vt:lpstr>
      <vt:lpstr>'Apoyos Rectoría'!INTERNACIONAL</vt:lpstr>
      <vt:lpstr>Apoyos_OG!INTERNACIONAL</vt:lpstr>
      <vt:lpstr>Comisiones!INTERNACIONAL</vt:lpstr>
      <vt:lpstr>Invitado</vt:lpstr>
      <vt:lpstr>LA_GUAJIRA</vt:lpstr>
      <vt:lpstr>MAGDALENA</vt:lpstr>
      <vt:lpstr>META</vt:lpstr>
      <vt:lpstr>'Apoyos Rectoría'!NACIONAL</vt:lpstr>
      <vt:lpstr>Apoyos_OG!NACIONAL</vt:lpstr>
      <vt:lpstr>Comisiones!NACIONAL</vt:lpstr>
      <vt:lpstr>NARIÑO</vt:lpstr>
      <vt:lpstr>NORTE_SANTANDER</vt:lpstr>
      <vt:lpstr>PUTUMAYO</vt:lpstr>
      <vt:lpstr>QUINDIO</vt:lpstr>
      <vt:lpstr>RISARALDA</vt:lpstr>
      <vt:lpstr>SAN_ANDRES</vt:lpstr>
      <vt:lpstr>SANTANDER</vt:lpstr>
      <vt:lpstr>SUCRE</vt:lpstr>
      <vt:lpstr>'Apoyos Rectoría'!SURAMERICA_Colombia</vt:lpstr>
      <vt:lpstr>Apoyos_OG!SURAMERICA_Colombia</vt:lpstr>
      <vt:lpstr>Comisiones!SURAMERICA_Colombia</vt:lpstr>
      <vt:lpstr>TOLIMA</vt:lpstr>
      <vt:lpstr>VALLE_DEL_CAUCA</vt:lpstr>
      <vt:lpstr>VAUPES</vt:lpstr>
      <vt:lpstr>VICHADA</vt:lpstr>
      <vt:lpstr>'Apoyos Rectoría'!VINCULACION</vt:lpstr>
      <vt:lpstr>Apoyos_OG!VINCULACION</vt:lpstr>
      <vt:lpstr>Comisiones!VINCULACION</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UTP</dc:creator>
  <cp:lastModifiedBy>Usuario UTP</cp:lastModifiedBy>
  <cp:lastPrinted>2016-07-01T14:38:52Z</cp:lastPrinted>
  <dcterms:created xsi:type="dcterms:W3CDTF">2016-05-02T20:12:46Z</dcterms:created>
  <dcterms:modified xsi:type="dcterms:W3CDTF">2016-09-15T14:52:48Z</dcterms:modified>
</cp:coreProperties>
</file>