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60" windowHeight="12075" tabRatio="868" activeTab="0"/>
  </bookViews>
  <sheets>
    <sheet name="ITEMS PRESUPUESTO" sheetId="1" r:id="rId1"/>
    <sheet name="CONTRATACIÓN PERSONAL" sheetId="2" r:id="rId2"/>
    <sheet name="MONITORÍAS ACADÉMICAS" sheetId="3" state="hidden" r:id="rId3"/>
    <sheet name="COMPRA EQUIPO" sheetId="4" r:id="rId4"/>
    <sheet name="SEGUROS" sheetId="5" r:id="rId5"/>
    <sheet name="SERVICIOS MANTENIMIENTO" sheetId="6" r:id="rId6"/>
    <sheet name="MATERIALES Y SUMINISTROS" sheetId="7" r:id="rId7"/>
    <sheet name="IMPRESOS Y PUBLICACIONES" sheetId="8" r:id="rId8"/>
    <sheet name="IMPRESOS Y PUBLICACIONES JE" sheetId="9" state="hidden" r:id="rId9"/>
    <sheet name="LIBROS" sheetId="10" r:id="rId10"/>
    <sheet name="REVISTAS" sheetId="11" r:id="rId11"/>
    <sheet name="COMUNICACION Y TRANSPORTE" sheetId="12" r:id="rId12"/>
    <sheet name="ARRENDAMIENTO" sheetId="13" r:id="rId13"/>
    <sheet name="IMPUESTOS-TASAS-MULTAS" sheetId="14" r:id="rId14"/>
    <sheet name="SERVICIOS PUBLICOS" sheetId="15" r:id="rId15"/>
    <sheet name="VIATICOS" sheetId="16" r:id="rId16"/>
    <sheet name="CAPACITACION" sheetId="17" r:id="rId17"/>
    <sheet name="ESTUDIANTES" sheetId="18" r:id="rId18"/>
    <sheet name="INVERSIÓN" sheetId="19" r:id="rId19"/>
    <sheet name="INGRESOS" sheetId="20" r:id="rId20"/>
    <sheet name="FLUJO DE CAJA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fn.CEILING.PRECISE" hidden="1">#NAME?</definedName>
    <definedName name="_xlfn.IFERROR" hidden="1">#NAME?</definedName>
    <definedName name="AA" localSheetId="8">#REF!</definedName>
    <definedName name="AA" localSheetId="19">#REF!</definedName>
    <definedName name="AA" localSheetId="2">#REF!</definedName>
    <definedName name="AA" localSheetId="4">#REF!</definedName>
    <definedName name="AA">#REF!</definedName>
    <definedName name="Apellidos" localSheetId="8">'[1]Administrativos'!#REF!</definedName>
    <definedName name="Apellidos" localSheetId="19">'[1]Administrativos'!#REF!</definedName>
    <definedName name="Apellidos" localSheetId="2">'[1]Administrativos'!#REF!</definedName>
    <definedName name="Apellidos" localSheetId="4">'[1]Administrativos'!#REF!</definedName>
    <definedName name="Apellidos">'[1]Administrativos'!#REF!</definedName>
    <definedName name="_xlnm.Print_Area" localSheetId="12">'ARRENDAMIENTO'!$B$1:$H$61</definedName>
    <definedName name="_xlnm.Print_Area" localSheetId="16">'CAPACITACION'!$A$1:$R$36</definedName>
    <definedName name="_xlnm.Print_Area" localSheetId="3">'COMPRA EQUIPO'!$B$1:$K$71</definedName>
    <definedName name="_xlnm.Print_Area" localSheetId="11">'COMUNICACION Y TRANSPORTE'!$B$1:$H$23</definedName>
    <definedName name="_xlnm.Print_Area" localSheetId="1">'CONTRATACIÓN PERSONAL'!$B$1:$L$91</definedName>
    <definedName name="_xlnm.Print_Area" localSheetId="17">'ESTUDIANTES'!$B$1:$G$42</definedName>
    <definedName name="_xlnm.Print_Area" localSheetId="20">'FLUJO DE CAJA'!$A$1:$B$58</definedName>
    <definedName name="_xlnm.Print_Area" localSheetId="7">'IMPRESOS Y PUBLICACIONES'!$B$1:$H$86</definedName>
    <definedName name="_xlnm.Print_Area" localSheetId="8">'IMPRESOS Y PUBLICACIONES JE'!$B$1:$H$39</definedName>
    <definedName name="_xlnm.Print_Area" localSheetId="13">'IMPUESTOS-TASAS-MULTAS'!$B$1:$F$32</definedName>
    <definedName name="_xlnm.Print_Area" localSheetId="19">'INGRESOS'!$B$1:$H$84</definedName>
    <definedName name="_xlnm.Print_Area" localSheetId="18">'INVERSIÓN'!$B$1:$S$40</definedName>
    <definedName name="_xlnm.Print_Area" localSheetId="0">'ITEMS PRESUPUESTO'!$A$1:$K$34</definedName>
    <definedName name="_xlnm.Print_Area" localSheetId="9">'LIBROS'!$B$1:$T$26</definedName>
    <definedName name="_xlnm.Print_Area" localSheetId="6">'MATERIALES Y SUMINISTROS'!$A$1:$K$84</definedName>
    <definedName name="_xlnm.Print_Area" localSheetId="2">'MONITORÍAS ACADÉMICAS'!$B$1:$O$47</definedName>
    <definedName name="_xlnm.Print_Area" localSheetId="10">'REVISTAS'!$B$1:$N$28</definedName>
    <definedName name="_xlnm.Print_Area" localSheetId="4">'SEGUROS'!$B$1:$G$36</definedName>
    <definedName name="_xlnm.Print_Area" localSheetId="5">'SERVICIOS MANTENIMIENTO'!$B$1:$G$42</definedName>
    <definedName name="_xlnm.Print_Area" localSheetId="14">'SERVICIOS PUBLICOS'!$B$1:$G$29</definedName>
    <definedName name="_xlnm.Print_Area" localSheetId="15">'VIATICOS'!$B$1:$N$29</definedName>
    <definedName name="DATABASE" localSheetId="8">'[1]Monitores'!#REF!</definedName>
    <definedName name="DATABASE" localSheetId="19">'[1]Monitores'!#REF!</definedName>
    <definedName name="DATABASE" localSheetId="2">'[1]Monitores'!#REF!</definedName>
    <definedName name="DATABASE" localSheetId="4">'[1]Monitores'!#REF!</definedName>
    <definedName name="DATABASE">'[1]Monitores'!#REF!</definedName>
    <definedName name="C_C" localSheetId="8">#REF!</definedName>
    <definedName name="C_C" localSheetId="19">#REF!</definedName>
    <definedName name="C_C" localSheetId="2">#REF!</definedName>
    <definedName name="C_C" localSheetId="4">#REF!</definedName>
    <definedName name="C_C">#REF!</definedName>
    <definedName name="CAM" localSheetId="8">#REF!</definedName>
    <definedName name="CAM" localSheetId="19">#REF!</definedName>
    <definedName name="CAM" localSheetId="2">#REF!</definedName>
    <definedName name="CAM" localSheetId="4">#REF!</definedName>
    <definedName name="CAM">#REF!</definedName>
    <definedName name="Ce" localSheetId="8">'[1]Administrativos'!#REF!</definedName>
    <definedName name="Ce" localSheetId="19">'[1]Administrativos'!#REF!</definedName>
    <definedName name="Ce" localSheetId="2">'[1]Administrativos'!#REF!</definedName>
    <definedName name="Ce" localSheetId="4">'[1]Administrativos'!#REF!</definedName>
    <definedName name="Ce">'[1]Administrativos'!#REF!</definedName>
    <definedName name="DiaFinal" localSheetId="8">'[1]Administrativos'!#REF!</definedName>
    <definedName name="DiaFinal" localSheetId="19">'[1]Administrativos'!#REF!</definedName>
    <definedName name="DiaFinal" localSheetId="2">'[1]Administrativos'!#REF!</definedName>
    <definedName name="DiaFinal" localSheetId="4">'[1]Administrativos'!#REF!</definedName>
    <definedName name="DiaFinal">'[1]Administrativos'!#REF!</definedName>
    <definedName name="HSemanales" localSheetId="8">#REF!</definedName>
    <definedName name="HSemanales" localSheetId="19">#REF!</definedName>
    <definedName name="HSemanales" localSheetId="2">#REF!</definedName>
    <definedName name="HSemanales" localSheetId="4">#REF!</definedName>
    <definedName name="HSemanales">#REF!</definedName>
    <definedName name="IncC" localSheetId="8">'[1]Administrativos'!#REF!</definedName>
    <definedName name="IncC" localSheetId="19">'[1]Administrativos'!#REF!</definedName>
    <definedName name="IncC" localSheetId="2">'[1]Administrativos'!#REF!</definedName>
    <definedName name="IncC" localSheetId="4">'[1]Administrativos'!#REF!</definedName>
    <definedName name="IncC">'[1]Administrativos'!#REF!</definedName>
    <definedName name="IncPN" localSheetId="8">'[1]Administrativos'!#REF!</definedName>
    <definedName name="IncPN" localSheetId="19">'[1]Administrativos'!#REF!</definedName>
    <definedName name="IncPN" localSheetId="2">'[1]Administrativos'!#REF!</definedName>
    <definedName name="IncPN" localSheetId="4">'[1]Administrativos'!#REF!</definedName>
    <definedName name="IncPN">'[1]Administrativos'!#REF!</definedName>
    <definedName name="IncPS" localSheetId="8">'[1]Administrativos'!#REF!</definedName>
    <definedName name="IncPS" localSheetId="19">'[1]Administrativos'!#REF!</definedName>
    <definedName name="IncPS" localSheetId="2">'[1]Administrativos'!#REF!</definedName>
    <definedName name="IncPS" localSheetId="4">'[1]Administrativos'!#REF!</definedName>
    <definedName name="IncPS">'[1]Administrativos'!#REF!</definedName>
    <definedName name="MA" localSheetId="8">#REF!</definedName>
    <definedName name="MA" localSheetId="19">#REF!</definedName>
    <definedName name="MA" localSheetId="2">#REF!</definedName>
    <definedName name="MA" localSheetId="4">#REF!</definedName>
    <definedName name="MA">#REF!</definedName>
    <definedName name="ME" localSheetId="8">'[1]Administrativos'!#REF!</definedName>
    <definedName name="ME" localSheetId="19">'[1]Administrativos'!#REF!</definedName>
    <definedName name="ME" localSheetId="2">'[1]Administrativos'!#REF!</definedName>
    <definedName name="ME" localSheetId="4">'[1]Administrativos'!#REF!</definedName>
    <definedName name="ME">'[1]Administrativos'!#REF!</definedName>
    <definedName name="NSemanas" localSheetId="8">#REF!</definedName>
    <definedName name="NSemanas" localSheetId="19">#REF!</definedName>
    <definedName name="NSemanas" localSheetId="2">#REF!</definedName>
    <definedName name="NSemanas" localSheetId="4">#REF!</definedName>
    <definedName name="NSemanas">#REF!</definedName>
    <definedName name="PN" localSheetId="8">'[1]Administrativos'!#REF!</definedName>
    <definedName name="PN" localSheetId="19">'[1]Administrativos'!#REF!</definedName>
    <definedName name="PN" localSheetId="2">'[1]Administrativos'!#REF!</definedName>
    <definedName name="PN" localSheetId="4">'[1]Administrativos'!#REF!</definedName>
    <definedName name="PN">'[1]Administrativos'!#REF!</definedName>
    <definedName name="PS" localSheetId="8">'[1]Administrativos'!#REF!</definedName>
    <definedName name="PS" localSheetId="19">'[1]Administrativos'!#REF!</definedName>
    <definedName name="PS" localSheetId="2">'[1]Administrativos'!#REF!</definedName>
    <definedName name="PS" localSheetId="4">'[1]Administrativos'!#REF!</definedName>
    <definedName name="PS">'[1]Administrativos'!#REF!</definedName>
    <definedName name="Puntos" localSheetId="8">'[1]Administrativos'!#REF!</definedName>
    <definedName name="Puntos" localSheetId="19">'[1]Administrativos'!#REF!</definedName>
    <definedName name="Puntos" localSheetId="2">'[1]Administrativos'!#REF!</definedName>
    <definedName name="Puntos" localSheetId="4">'[1]Administrativos'!#REF!</definedName>
    <definedName name="Puntos">'[1]Administrativos'!#REF!</definedName>
    <definedName name="Sexo" localSheetId="8">'[1]Administrativos'!#REF!</definedName>
    <definedName name="Sexo" localSheetId="19">'[1]Administrativos'!#REF!</definedName>
    <definedName name="Sexo" localSheetId="2">'[1]Administrativos'!#REF!</definedName>
    <definedName name="Sexo" localSheetId="4">'[1]Administrativos'!#REF!</definedName>
    <definedName name="Sexo">'[1]Administrativos'!#REF!</definedName>
    <definedName name="Tabla_categoría">'[2]Constantes'!$A$14:$B$17</definedName>
    <definedName name="Tabla_Centro_Costos">'[3]Hoja2'!$G$5:$H$181</definedName>
    <definedName name="Tabla_de_Centro_de_Costos">'[4]Constantes'!$G$4:$H$176</definedName>
    <definedName name="Tabla_de_Meses">'[3]Hoja2'!$D$4:$E$16</definedName>
    <definedName name="Tabla_de_TipoProf">'[5]Constantes'!$M$4:$O$9</definedName>
    <definedName name="Tabla_Meses">'[5]Constantes'!$D$4:$E$16</definedName>
    <definedName name="TipoManejo" localSheetId="8">'[1]Administrativos'!#REF!</definedName>
    <definedName name="TipoManejo" localSheetId="19">'[1]Administrativos'!#REF!</definedName>
    <definedName name="TipoManejo" localSheetId="2">'[1]Administrativos'!#REF!</definedName>
    <definedName name="TipoManejo" localSheetId="4">'[1]Administrativos'!#REF!</definedName>
    <definedName name="TipoManejo">'[1]Administrativos'!#REF!</definedName>
    <definedName name="TipoProf" localSheetId="8">#REF!</definedName>
    <definedName name="TipoProf" localSheetId="19">#REF!</definedName>
    <definedName name="TipoProf" localSheetId="2">#REF!</definedName>
    <definedName name="TipoProf" localSheetId="4">#REF!</definedName>
    <definedName name="TipoProf">#REF!</definedName>
    <definedName name="_xlnm.Print_Titles" localSheetId="12">'ARRENDAMIENTO'!$1:$12</definedName>
    <definedName name="_xlnm.Print_Titles" localSheetId="16">'CAPACITACION'!$1:$25</definedName>
    <definedName name="_xlnm.Print_Titles" localSheetId="3">'COMPRA EQUIPO'!$1:$16</definedName>
    <definedName name="_xlnm.Print_Titles" localSheetId="1">'CONTRATACIÓN PERSONAL'!$21:$27</definedName>
    <definedName name="_xlnm.Print_Titles" localSheetId="7">'IMPRESOS Y PUBLICACIONES'!$1:$10</definedName>
    <definedName name="_xlnm.Print_Titles" localSheetId="8">'IMPRESOS Y PUBLICACIONES JE'!$1:$10</definedName>
    <definedName name="_xlnm.Print_Titles" localSheetId="13">'IMPUESTOS-TASAS-MULTAS'!$1:$12</definedName>
    <definedName name="_xlnm.Print_Titles" localSheetId="19">'INGRESOS'!$1:$11</definedName>
    <definedName name="_xlnm.Print_Titles" localSheetId="6">'MATERIALES Y SUMINISTROS'!$1:$16</definedName>
    <definedName name="_xlnm.Print_Titles" localSheetId="14">'SERVICIOS PUBLICOS'!$1:$11</definedName>
    <definedName name="_xlnm.Print_Titles" localSheetId="15">'VIATICOS'!$1:$19</definedName>
    <definedName name="Valor_Punto">'[5]Constantes'!$A$5:$A$5</definedName>
    <definedName name="VPunto">'[6]Hoja2'!$A$5</definedName>
    <definedName name="xcds" localSheetId="8">#REF!</definedName>
    <definedName name="xcds" localSheetId="19">#REF!</definedName>
    <definedName name="xcds" localSheetId="2">#REF!</definedName>
    <definedName name="xcds" localSheetId="4">#REF!</definedName>
    <definedName name="xcds">#REF!</definedName>
  </definedNames>
  <calcPr fullCalcOnLoad="1"/>
</workbook>
</file>

<file path=xl/sharedStrings.xml><?xml version="1.0" encoding="utf-8"?>
<sst xmlns="http://schemas.openxmlformats.org/spreadsheetml/2006/main" count="931" uniqueCount="586">
  <si>
    <t>Agua</t>
  </si>
  <si>
    <t>Luz</t>
  </si>
  <si>
    <t>Teléfono</t>
  </si>
  <si>
    <t>ISBN</t>
  </si>
  <si>
    <t>ISSN</t>
  </si>
  <si>
    <t>Costo Pasaje Nacional</t>
  </si>
  <si>
    <t>Costo Pasaje Internacional</t>
  </si>
  <si>
    <t>Costo Viático Nacional  por dia</t>
  </si>
  <si>
    <t>Costo Viático Internacional  por dia</t>
  </si>
  <si>
    <t>CEDULA</t>
  </si>
  <si>
    <t>TITULO ACADEMICO</t>
  </si>
  <si>
    <t>CARGO</t>
  </si>
  <si>
    <t xml:space="preserve">TOTAL </t>
  </si>
  <si>
    <t>MT = 1</t>
  </si>
  <si>
    <t>TC = 2</t>
  </si>
  <si>
    <t>DEDICACIÓN</t>
  </si>
  <si>
    <t>VALOR HORA O SUELDO</t>
  </si>
  <si>
    <t>TIPO DE CONTRATACIÓN</t>
  </si>
  <si>
    <t>TOTAL</t>
  </si>
  <si>
    <t>ITEM</t>
  </si>
  <si>
    <t>IDENTIFICACION DEL EQUIPO</t>
  </si>
  <si>
    <t>ESPECIFICACIONES Y/O TIPO</t>
  </si>
  <si>
    <t>MARCA O REFERENCIA</t>
  </si>
  <si>
    <t>UNIDAD DE MEDIDA</t>
  </si>
  <si>
    <t>AÑO 1</t>
  </si>
  <si>
    <t>AÑO 5</t>
  </si>
  <si>
    <t>COSTO UNIDAD (Iva Incluido)</t>
  </si>
  <si>
    <t>IDENTIFICACION DEL SEGURO</t>
  </si>
  <si>
    <t>COSTO MES</t>
  </si>
  <si>
    <t>Muebles y Enseres</t>
  </si>
  <si>
    <t>Software</t>
  </si>
  <si>
    <t>Equipo Audiovisual</t>
  </si>
  <si>
    <t>Equipo Sistemas</t>
  </si>
  <si>
    <t>Equipo Protección</t>
  </si>
  <si>
    <t>Equipo Comunicación</t>
  </si>
  <si>
    <t>Equipo Laboratorio</t>
  </si>
  <si>
    <t>Otros</t>
  </si>
  <si>
    <t>DESCRIPCION</t>
  </si>
  <si>
    <t>%</t>
  </si>
  <si>
    <t xml:space="preserve">PROYECCION SERVICIOS PUBLICOS </t>
  </si>
  <si>
    <t>COSTO UNIDAD</t>
  </si>
  <si>
    <t>ASIGNATURA</t>
  </si>
  <si>
    <t>TITULO</t>
  </si>
  <si>
    <t>AUTOR</t>
  </si>
  <si>
    <t>EDICION</t>
  </si>
  <si>
    <t>AÑO</t>
  </si>
  <si>
    <t>EDITORIAL</t>
  </si>
  <si>
    <t>COSTO UNITARIO</t>
  </si>
  <si>
    <t>EDITOR</t>
  </si>
  <si>
    <t>NO. PERSONAS</t>
  </si>
  <si>
    <t>TIPO</t>
  </si>
  <si>
    <t>VICERRECTORIA ADMINISTRATIVA</t>
  </si>
  <si>
    <t>FORMATOS DE PRESUPUESTO</t>
  </si>
  <si>
    <t>GASTOS GENERALES</t>
  </si>
  <si>
    <t>Materiales y suministros</t>
  </si>
  <si>
    <t>Mantenimiento</t>
  </si>
  <si>
    <t>Servicios públicos</t>
  </si>
  <si>
    <t>Arrendamiento</t>
  </si>
  <si>
    <t>Viáticos y gastos de viaje</t>
  </si>
  <si>
    <t>Impresos y publicaciones</t>
  </si>
  <si>
    <t>Seguros</t>
  </si>
  <si>
    <t>Capacitación</t>
  </si>
  <si>
    <t>TOTAL  INGRESOS</t>
  </si>
  <si>
    <t xml:space="preserve"> FLUJO DE EGRESOS  </t>
  </si>
  <si>
    <t>DETALLE</t>
  </si>
  <si>
    <t xml:space="preserve">Compra de equipo  </t>
  </si>
  <si>
    <t>Comunicaciones y Transporte</t>
  </si>
  <si>
    <t>TOTAL  GASTOS</t>
  </si>
  <si>
    <t>FLUJO  DE INGRESOS</t>
  </si>
  <si>
    <t>DIFERENCIA  (INGRESOS-GASTOS)</t>
  </si>
  <si>
    <t>CONTRATACION DE PERSONAL</t>
  </si>
  <si>
    <t>Póliza de Cumplimiento</t>
  </si>
  <si>
    <t>Póliza Manejo de Anticipo</t>
  </si>
  <si>
    <t>Póliza Prestaciones Sociales</t>
  </si>
  <si>
    <t>Póliza Seriedad de la Propuesta</t>
  </si>
  <si>
    <t>TOTAL SOFTWARE</t>
  </si>
  <si>
    <t>TOTAL MUEBLES Y ENSERES</t>
  </si>
  <si>
    <t>TOTAL OTROS</t>
  </si>
  <si>
    <t>FORMATOS PARA PRESENTACIÓN DE PROYECTOS</t>
  </si>
  <si>
    <t>NOMBRE DEL PROYECTO</t>
  </si>
  <si>
    <t>DURACIÓN DEL PROYECTO</t>
  </si>
  <si>
    <t>RESPONSABLE DEL PROYECTO</t>
  </si>
  <si>
    <t>EQUIPO DE LABORATORIO</t>
  </si>
  <si>
    <t>OTROS EQUIPOS</t>
  </si>
  <si>
    <t>TOTAL EQUIPO AUDIOVISUAL</t>
  </si>
  <si>
    <t>TOTAL EQUIPO DE SISTEMA</t>
  </si>
  <si>
    <t>TOTAL EQUIPO DE PROTECCIÓN</t>
  </si>
  <si>
    <t>SOFTWARE</t>
  </si>
  <si>
    <t>TOTAL CONTRATACIÓN DE PERSONAL</t>
  </si>
  <si>
    <t>TOTAL COMPRA DE EQUIPO</t>
  </si>
  <si>
    <t>PROYECCION COMPRA DE EQUIPOS</t>
  </si>
  <si>
    <t>TOTAL MATERIAL AUDIOVISUAL</t>
  </si>
  <si>
    <t xml:space="preserve">MATERIAL AUDIOVISUAL: </t>
  </si>
  <si>
    <t>MATERIAL DE COMUNICACIÓN</t>
  </si>
  <si>
    <t>TOTAL MATERIAL DE PROTECCIÓN</t>
  </si>
  <si>
    <t>TOTAL MATERIAL DE COMUNICACIÓN</t>
  </si>
  <si>
    <t>MATERIAL PARA MUEBLES Y ENSERES</t>
  </si>
  <si>
    <t>TOTAL MATERIAL PARA MUEBLES Y ENSERES</t>
  </si>
  <si>
    <t>MATERIAL DE ASEO</t>
  </si>
  <si>
    <t>MATERIAL DE TALLERES</t>
  </si>
  <si>
    <t>MATERIAL DE LABORATORIO</t>
  </si>
  <si>
    <t>TOTAL MATERIAL DE LABORATORIO</t>
  </si>
  <si>
    <t>OTROS MATERIALES</t>
  </si>
  <si>
    <t>TOTAL MATERIALES Y SUMINISTROS</t>
  </si>
  <si>
    <t>IDENTIFICACION DEL MATERIAL</t>
  </si>
  <si>
    <t>PROYECCIÓN MATERIALES Y SUMINISTROS</t>
  </si>
  <si>
    <t xml:space="preserve">PROYECCION MANTENIMIENTO </t>
  </si>
  <si>
    <t>Instalación punto de red</t>
  </si>
  <si>
    <t>TOTAL SERVICIOS PUBLICOS</t>
  </si>
  <si>
    <t>TOTAL OTROS SERVICIOS</t>
  </si>
  <si>
    <t>TOTAL ARRENDAMIENTO DE ESPACIOS</t>
  </si>
  <si>
    <t>ARRENDAMIENTO DE ESPACIOS</t>
  </si>
  <si>
    <t xml:space="preserve">PROYECCION ARRENDAMIENTO </t>
  </si>
  <si>
    <t>PROYECCIÓN IMPRESOS Y PUBLICACIONES</t>
  </si>
  <si>
    <t>DIVULGACIÓN Y PROMOCIÓN</t>
  </si>
  <si>
    <t>TRABAJOS TIPOGRAFICOS</t>
  </si>
  <si>
    <t>TOTAL DIVULGACIÓN Y PROMOCIÓN</t>
  </si>
  <si>
    <t>TOTAL TRABAJOS TIPOGRAFICOS</t>
  </si>
  <si>
    <t>TOTAL LIBROS</t>
  </si>
  <si>
    <t xml:space="preserve">  LIBROS </t>
  </si>
  <si>
    <t xml:space="preserve"> SUSCRIPCIÓN A REVISTAS</t>
  </si>
  <si>
    <t>TOTAL SERVICIO DE TRANSPORTE</t>
  </si>
  <si>
    <t>PROYECCION IMPUESTOS - TASA - MULTAS</t>
  </si>
  <si>
    <t>TOTAL CONVENIO DE TIPO INTERINSTITUCIONAL</t>
  </si>
  <si>
    <t xml:space="preserve">TOTAL OTRO TIPO DE CONVENIO </t>
  </si>
  <si>
    <t>PROYECCIÓN VIATICOS</t>
  </si>
  <si>
    <t>NO. PASAJES NACIONALES POR PERSONA</t>
  </si>
  <si>
    <t>DURACIÓN NACIONAL (NO. DIAS) POR PERSONA</t>
  </si>
  <si>
    <t>VALOR TOTAL PASAJES NACIONALES</t>
  </si>
  <si>
    <t>VALOR TOTAL VIATICOS NACIONALES</t>
  </si>
  <si>
    <t>NO. PASAJES INTERNACIONALES POR PERSONA</t>
  </si>
  <si>
    <t>DURACIÓN INTERNACIONAL (NO. DIAS) POR PERSONA</t>
  </si>
  <si>
    <t>VALOR TOTAL PASAJES INTERNACIONALES</t>
  </si>
  <si>
    <t>VALOR TOTAL VIATICOS INTERNACIONALES</t>
  </si>
  <si>
    <t>PROYECCIÓN CAPACITACIÓN</t>
  </si>
  <si>
    <t>VALOR INSCRIPCIÓN MATRICULA NACIONAL POR PERSONA</t>
  </si>
  <si>
    <t>VALOR TOTAL INSCRIPCIÓN MATRICULAS NACIONALES</t>
  </si>
  <si>
    <t>VALOR INSCRIPCIÓN MATRICULA INTERNACIONAL POR PERSONA</t>
  </si>
  <si>
    <t>VALOR TOTAL INSCRIPCIÓN MATRICULAS INTERNACIONALES</t>
  </si>
  <si>
    <t>CAPACITACIÓN NACIONAL</t>
  </si>
  <si>
    <t>CAPACITACION INTERNACIONAL</t>
  </si>
  <si>
    <t>Equipo de Laboratorio</t>
  </si>
  <si>
    <t>Incendio y rotura maquinaria</t>
  </si>
  <si>
    <t>Multiriesgo</t>
  </si>
  <si>
    <t>Impuestos - Tasas - Multas</t>
  </si>
  <si>
    <t>Aula</t>
  </si>
  <si>
    <t>Oficina</t>
  </si>
  <si>
    <t>Laboratorio</t>
  </si>
  <si>
    <t>Sala de cómputo</t>
  </si>
  <si>
    <t>Otros.  Cuáles?</t>
  </si>
  <si>
    <t>NUMERO DE ESPACIOS SOLICITADOS</t>
  </si>
  <si>
    <t>ESPACIO SOLICITADO</t>
  </si>
  <si>
    <t>UBICACIÓN FÍSICA</t>
  </si>
  <si>
    <t>USO</t>
  </si>
  <si>
    <t>ACTUAL</t>
  </si>
  <si>
    <t>PROYECTADO</t>
  </si>
  <si>
    <t>CAPACIDAD</t>
  </si>
  <si>
    <t>REQUERIDA</t>
  </si>
  <si>
    <t>OBRAS COMPLEMENTARIAS</t>
  </si>
  <si>
    <t>ELECTRICAS</t>
  </si>
  <si>
    <t>HIDRAULICAS</t>
  </si>
  <si>
    <t>SANITARIAS</t>
  </si>
  <si>
    <t>CERRAMIENTO</t>
  </si>
  <si>
    <t>SOA Y AMOBLAMIENTO</t>
  </si>
  <si>
    <t xml:space="preserve">PROYECCIÓN INVERSIÓN </t>
  </si>
  <si>
    <t>CANTIDAD</t>
  </si>
  <si>
    <t>PROYECCION MANTENIMIENTO Y SEGUROS</t>
  </si>
  <si>
    <t>OFICINA DE PLANEACIÓN</t>
  </si>
  <si>
    <t>PROYECTOS DE PLANTA FÍSICA DE ASIGNACIÓN Y ADECUACIÓN DE ESPACIOS</t>
  </si>
  <si>
    <t>INVERSION</t>
  </si>
  <si>
    <t>Adecuación de Espacios</t>
  </si>
  <si>
    <t>FLUJO DE CAJA</t>
  </si>
  <si>
    <t>TOTAL MANTENIMIENTO Y SEGUROS</t>
  </si>
  <si>
    <t>DEPENDENCIA</t>
  </si>
  <si>
    <t xml:space="preserve">NO. HORAS O MESES </t>
  </si>
  <si>
    <t xml:space="preserve">CANTIDAD </t>
  </si>
  <si>
    <t>PROYECCIÓN DE SEGUROS</t>
  </si>
  <si>
    <t>Internet por punto</t>
  </si>
  <si>
    <t xml:space="preserve">NO. MESES </t>
  </si>
  <si>
    <r>
      <t>Nota:</t>
    </r>
    <r>
      <rPr>
        <sz val="10"/>
        <color indexed="8"/>
        <rFont val="Arial"/>
        <family val="2"/>
      </rPr>
      <t xml:space="preserve"> Dilgenciar únicamente los espacios en blanco</t>
    </r>
  </si>
  <si>
    <t>TOTAL CAPACITACIÓN AÑO 1</t>
  </si>
  <si>
    <t>Construcción</t>
  </si>
  <si>
    <t>PROYECCION DE CONSTRUCCIÓN Y ADECUACIÓN</t>
  </si>
  <si>
    <t>Adecuación</t>
  </si>
  <si>
    <t>TOTAL CONSTRUCCIÓN Y ADECUACIÓN</t>
  </si>
  <si>
    <t>Aseo</t>
  </si>
  <si>
    <t>Vigilancia</t>
  </si>
  <si>
    <t>TOTAL ASEO Y VIGILANCIA</t>
  </si>
  <si>
    <t>ESPACIO EXISTENTE</t>
  </si>
  <si>
    <t>CONSTRUCCIÓN NUEVA</t>
  </si>
  <si>
    <t>Otra.  Cuál?</t>
  </si>
  <si>
    <t>RECURSOS GENERADOS POR EL PROYECTO</t>
  </si>
  <si>
    <t>APORTES</t>
  </si>
  <si>
    <t>Departamento</t>
  </si>
  <si>
    <t>Municipio</t>
  </si>
  <si>
    <t>Nación</t>
  </si>
  <si>
    <t>UTP</t>
  </si>
  <si>
    <t>Empresa Privada</t>
  </si>
  <si>
    <t>Cooperación Internacional</t>
  </si>
  <si>
    <t>PROYECCION SERVICIOS PÚBLICOS</t>
  </si>
  <si>
    <t>VALOR DEL CONTRATO O CONVENIO</t>
  </si>
  <si>
    <t>Convenio o Contrato</t>
  </si>
  <si>
    <t>Transporte para muestras (1 Día)</t>
  </si>
  <si>
    <t>Peajes (Unidad)</t>
  </si>
  <si>
    <t>Mensajería Local (Unidad)</t>
  </si>
  <si>
    <t>Alquiler de vehiculos (8 Horas)</t>
  </si>
  <si>
    <t>EQUIPO AUDIOVISUAL</t>
  </si>
  <si>
    <t>EQUIPO DE PROTECCIÓN</t>
  </si>
  <si>
    <t>EQUIPO DE COMUNICACIÓN</t>
  </si>
  <si>
    <t>MUEBLES Y ENSERES</t>
  </si>
  <si>
    <t>SEGUROS PARA COMPRA DE EQUIPO</t>
  </si>
  <si>
    <t>MATERIAL DE SISTEMAS</t>
  </si>
  <si>
    <t>PAPELERERIA</t>
  </si>
  <si>
    <t>UTILES DE ESCRITORIO</t>
  </si>
  <si>
    <t>MANTENIMIENTO PARA COMPRA DE EQUIPO</t>
  </si>
  <si>
    <t>ASIGNACIÓN Y ADECUACIÓN DE ESPACIOS</t>
  </si>
  <si>
    <t>Diseño logo</t>
  </si>
  <si>
    <t>Diseño Escarapelas, certificados, tarjetas</t>
  </si>
  <si>
    <t>NOMBRE Y APELIDOS DEL FUNCIONARIO</t>
  </si>
  <si>
    <t xml:space="preserve">Mantenimiento </t>
  </si>
  <si>
    <t xml:space="preserve">Seguros </t>
  </si>
  <si>
    <t>TOTAL SEGUROS PARA COMPRA DE EQUIPO</t>
  </si>
  <si>
    <t>VALOR DEL EQUIPO</t>
  </si>
  <si>
    <t>VALOR DEL CONVENIO</t>
  </si>
  <si>
    <t>TOTAL SEGUROS PARA CONVENIOS O CONTRATOS</t>
  </si>
  <si>
    <t>SEGUROS PARA CONVENIOS O CONTRATOS</t>
  </si>
  <si>
    <t>MANTENIMIENTO ESPECIAL PARA EQUIPO</t>
  </si>
  <si>
    <t>TOTAL MANTENIMIENTO ESPECIAL</t>
  </si>
  <si>
    <t>TOTAL MANTENIMIENTO PARA COMPRA DE EQUIPO</t>
  </si>
  <si>
    <t>Otro tipo de Divulgación</t>
  </si>
  <si>
    <t>Otro tipo de arrendamiento</t>
  </si>
  <si>
    <t>LINEA TELEFONICA Y PUNTOS DE RED</t>
  </si>
  <si>
    <t>Requerimiento de lineas telefónicas</t>
  </si>
  <si>
    <t>SERVICIOS PUBLICOS</t>
  </si>
  <si>
    <t>Otro tipo de comunicación y transporte</t>
  </si>
  <si>
    <t>Alquiler sala de sistemas (20 equipos y Video Beam)</t>
  </si>
  <si>
    <t>Alquiler sala de sistemas (40 equipos y Video Beam)</t>
  </si>
  <si>
    <t>Diseño Portada Libros</t>
  </si>
  <si>
    <t>Otro tipo de trabajos tipográficos</t>
  </si>
  <si>
    <t>Diseño Revista Electrónica</t>
  </si>
  <si>
    <t>TIPO                                                  (Libro, Video, CD-ROOM)</t>
  </si>
  <si>
    <t>PROCEDENCIA</t>
  </si>
  <si>
    <t>NACIONAL</t>
  </si>
  <si>
    <t>INTERNACIONAL</t>
  </si>
  <si>
    <t>BIBLIOGRAFIA</t>
  </si>
  <si>
    <t>BASICA</t>
  </si>
  <si>
    <t>APOYO</t>
  </si>
  <si>
    <t>RECOMENDADO</t>
  </si>
  <si>
    <t>NOMBRE DE QUIEN SOLICITA</t>
  </si>
  <si>
    <t>PERIODICIDAD</t>
  </si>
  <si>
    <t>FORMATO  (Impreso, Línea)</t>
  </si>
  <si>
    <t>COSTO SUSCRIPCION INSTITUCIONAL</t>
  </si>
  <si>
    <t>T</t>
  </si>
  <si>
    <t>M</t>
  </si>
  <si>
    <t>I</t>
  </si>
  <si>
    <t>Venta de servicios</t>
  </si>
  <si>
    <t>Administración 5%</t>
  </si>
  <si>
    <t>Biblioteca 5%</t>
  </si>
  <si>
    <t>Investigación 5%</t>
  </si>
  <si>
    <t>CODIGO DEL PROYECTO</t>
  </si>
  <si>
    <t xml:space="preserve">Convenio Interistitucional </t>
  </si>
  <si>
    <t>Gastos Generales 5%</t>
  </si>
  <si>
    <t>Acuerdo 21/07</t>
  </si>
  <si>
    <t>VALOR DEL MANTENIMIENTO</t>
  </si>
  <si>
    <t>1/2 Hora</t>
  </si>
  <si>
    <t>30 Segundos</t>
  </si>
  <si>
    <t>8 Horas</t>
  </si>
  <si>
    <t>1 Hora</t>
  </si>
  <si>
    <t xml:space="preserve">Video institucional </t>
  </si>
  <si>
    <t>Hosting página UTP</t>
  </si>
  <si>
    <t>1 Año</t>
  </si>
  <si>
    <t xml:space="preserve">Diseño Plegables </t>
  </si>
  <si>
    <t>(4*4)</t>
  </si>
  <si>
    <t>(1*1)</t>
  </si>
  <si>
    <t xml:space="preserve">Diseño Afiches </t>
  </si>
  <si>
    <t>(4*0)</t>
  </si>
  <si>
    <t>(1*0)</t>
  </si>
  <si>
    <t>*Diseño y diagramación de libros</t>
  </si>
  <si>
    <t>*Diseño y diagramación de cuadernillos</t>
  </si>
  <si>
    <t>*Diseño carpetas tamaño carta</t>
  </si>
  <si>
    <t xml:space="preserve">Diseño volantes </t>
  </si>
  <si>
    <t>(4*1)</t>
  </si>
  <si>
    <t>*Diseño Pendones</t>
  </si>
  <si>
    <t xml:space="preserve">Diseño Posters </t>
  </si>
  <si>
    <t xml:space="preserve">Diseño Portada </t>
  </si>
  <si>
    <t>CD y Labels</t>
  </si>
  <si>
    <t xml:space="preserve">Elaboración de memorias en cds </t>
  </si>
  <si>
    <t>TOTAL ($)</t>
  </si>
  <si>
    <t>COSTO ($) (VALOR/UNIDAD DE MEDIDA)</t>
  </si>
  <si>
    <t>1 CD</t>
  </si>
  <si>
    <t>Certificados (Papel Kimberly 180 gr)</t>
  </si>
  <si>
    <t>(Unidad - Tamaño carta)</t>
  </si>
  <si>
    <t>Fotocopias (Papel Bond 75 gr)</t>
  </si>
  <si>
    <t>(Unidad - Tamaño oficio)</t>
  </si>
  <si>
    <t>Plegables (Papel Kimberly 90 gr)</t>
  </si>
  <si>
    <t>(Unidad)</t>
  </si>
  <si>
    <t>Afiches (Papel Bondo 75 gr)</t>
  </si>
  <si>
    <t>(Unidad - Tamaño Doble Carta)</t>
  </si>
  <si>
    <t>Volantes (Papel Periódico)</t>
  </si>
  <si>
    <t>4 Horas</t>
  </si>
  <si>
    <t>Alquiler salón centro de visitantes (diurno)</t>
  </si>
  <si>
    <t>Alquiler salón centro de visitantes (nocturno)</t>
  </si>
  <si>
    <t>Alquiler salón centro de visitantes (festivo)</t>
  </si>
  <si>
    <t>Alquiler espacios para Proyectos de Investigación</t>
  </si>
  <si>
    <t>Metro2/mes</t>
  </si>
  <si>
    <t>ARRENDAMIENTO DE ESPACIOS EXTERNOS</t>
  </si>
  <si>
    <t>MATERIAL DE PROTECCIÓN</t>
  </si>
  <si>
    <t>NO. DE EVENTOS</t>
  </si>
  <si>
    <t>COSTO($) VALOR UNIDAD DE MEDIDA</t>
  </si>
  <si>
    <t>Instalación punto eléctrico doble</t>
  </si>
  <si>
    <t>Mensajería Pueblos Risaralda (Unidad)</t>
  </si>
  <si>
    <t>Mensajería Capitales y Otros Pueblos</t>
  </si>
  <si>
    <t>Incremento Proyectado =</t>
  </si>
  <si>
    <t>1 minuto</t>
  </si>
  <si>
    <t>Realización y producción de pautas Universitaria Stereo</t>
  </si>
  <si>
    <t>PROYECCION INGRESOS</t>
  </si>
  <si>
    <t>VENTA DE SERVICIOS</t>
  </si>
  <si>
    <t>CONTRATOS O CONVENIOS</t>
  </si>
  <si>
    <t>VALOR UNITARIO</t>
  </si>
  <si>
    <t>TOTAL VENTA DE SERVICIOS</t>
  </si>
  <si>
    <t>TOTAL CONTRATOS O CONVENIOS</t>
  </si>
  <si>
    <t>TOTAL APORTES</t>
  </si>
  <si>
    <t>Inscripción</t>
  </si>
  <si>
    <t>VALOR DEL SERVICIO</t>
  </si>
  <si>
    <t>NÚMERO DE SERVICIOS</t>
  </si>
  <si>
    <t>Nota: Favor diligenciar la descripción de los servicios que se se proyectan para la vigencia.</t>
  </si>
  <si>
    <t>Convenio Interinstitucional</t>
  </si>
  <si>
    <t>Nota: El Contrato o Convenio debe estar debidamente legalizado antes de la presentación del presupuesto.</t>
  </si>
  <si>
    <t>NUMERO DE CONVENIO</t>
  </si>
  <si>
    <t>VALOR (INGRESO NETO)</t>
  </si>
  <si>
    <t>VALOR APORTE</t>
  </si>
  <si>
    <t>Nota: El valor de los Aportes debe estar aprobado por la Vicerrectoría Administrativa</t>
  </si>
  <si>
    <t>INGRESOS ACÁDEMICOS</t>
  </si>
  <si>
    <t>Ingresos Académicos</t>
  </si>
  <si>
    <t>Aportes</t>
  </si>
  <si>
    <t>Otro Tipo de Contrato o Convenio</t>
  </si>
  <si>
    <t>PUNTO DE EQUILIBRIO</t>
  </si>
  <si>
    <t>B</t>
  </si>
  <si>
    <t>Temporales</t>
  </si>
  <si>
    <t>Horas Catedra</t>
  </si>
  <si>
    <t>Otros Incentivos</t>
  </si>
  <si>
    <t>Transferencias Bienestar</t>
  </si>
  <si>
    <t>Acuerdo 01/08</t>
  </si>
  <si>
    <t>FORMATO DE PRESUPUESTO</t>
  </si>
  <si>
    <t xml:space="preserve">FLUJO DE CAJA </t>
  </si>
  <si>
    <t>Tabla de Contratación</t>
  </si>
  <si>
    <t>Instructivo Inversión</t>
  </si>
  <si>
    <t>TOTAL ARRENDAMIENTO DE ESPACIOS EXTERNOS</t>
  </si>
  <si>
    <t xml:space="preserve">    Para el personal docente se aplica el Acuerdo 21 del 4 de julio de 2007 y el Acuerdo 01 del 5 de febrero de 2008</t>
  </si>
  <si>
    <t>Patrocinio de programas - Universitaria Stereo</t>
  </si>
  <si>
    <t>Pauta radial - Universitaria Stereo</t>
  </si>
  <si>
    <r>
      <t xml:space="preserve">Nota: </t>
    </r>
    <r>
      <rPr>
        <sz val="10"/>
        <rFont val="Arial"/>
        <family val="2"/>
      </rPr>
      <t>Diligenciar únicamente los espacios en blanco</t>
    </r>
  </si>
  <si>
    <r>
      <t>Nota</t>
    </r>
    <r>
      <rPr>
        <sz val="10"/>
        <rFont val="Arial"/>
        <family val="2"/>
      </rPr>
      <t xml:space="preserve">: Antes de diligenciar este formato revisar el instructivo </t>
    </r>
  </si>
  <si>
    <r>
      <t xml:space="preserve">Nota: </t>
    </r>
    <r>
      <rPr>
        <sz val="10"/>
        <rFont val="Arial"/>
        <family val="2"/>
      </rPr>
      <t>La Oficina de Planeación es la encargada de diligenciar los Mt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requeridos y el costo por Mt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acuerdo al cuadro Asignación y Adecuación de Espacios diligenciado en la parte superior.</t>
    </r>
  </si>
  <si>
    <r>
      <t xml:space="preserve">Nota: </t>
    </r>
    <r>
      <rPr>
        <sz val="10"/>
        <rFont val="Arial"/>
        <family val="2"/>
      </rPr>
      <t>Este cálculo es automático y depende los Mt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dados por la Oficina de Planeación </t>
    </r>
  </si>
  <si>
    <r>
      <t>Nota:</t>
    </r>
    <r>
      <rPr>
        <sz val="10"/>
        <rFont val="Arial"/>
        <family val="2"/>
      </rPr>
      <t xml:space="preserve"> Este cálculo es automático y depende los Mt2  dados por la Oficina de Planeación </t>
    </r>
  </si>
  <si>
    <r>
      <t xml:space="preserve">T = Temporales: </t>
    </r>
    <r>
      <rPr>
        <sz val="10"/>
        <rFont val="Arial"/>
        <family val="2"/>
      </rPr>
      <t xml:space="preserve">Vinculación que supera un (1) mes, con pago de prestaciones sociales  y se rige por la tabla de contratación para la vigencia </t>
    </r>
  </si>
  <si>
    <r>
      <t xml:space="preserve">I = Incentivos:  </t>
    </r>
    <r>
      <rPr>
        <sz val="10"/>
        <rFont val="Arial"/>
        <family val="2"/>
      </rPr>
      <t>Corresponde al pago por labores administrastivas, coordinaciones y consultorias</t>
    </r>
  </si>
  <si>
    <r>
      <t>Nota:</t>
    </r>
    <r>
      <rPr>
        <sz val="10"/>
        <rFont val="Arial"/>
        <family val="2"/>
      </rPr>
      <t xml:space="preserve"> Diligenciar únicamente los espacios en blanco</t>
    </r>
  </si>
  <si>
    <r>
      <t xml:space="preserve">Nota: </t>
    </r>
    <r>
      <rPr>
        <sz val="10"/>
        <rFont val="Arial"/>
        <family val="2"/>
      </rPr>
      <t>Este cálculo es automático y se cobra un porcentaje sobre el valor del equipo comprado</t>
    </r>
  </si>
  <si>
    <r>
      <t xml:space="preserve">Multiriesgo: </t>
    </r>
    <r>
      <rPr>
        <sz val="10"/>
        <rFont val="Arial"/>
        <family val="2"/>
      </rPr>
      <t>Este seguro se calcula sobre el valor total de los equipos comprados</t>
    </r>
  </si>
  <si>
    <r>
      <t xml:space="preserve">Equipo de Laboratorio: </t>
    </r>
    <r>
      <rPr>
        <sz val="10"/>
        <rFont val="Arial"/>
        <family val="2"/>
      </rPr>
      <t>Este seguro se calcula sobre el valor total de los Equipos de Laboratorio</t>
    </r>
  </si>
  <si>
    <r>
      <t xml:space="preserve">Incendio y rotura de maquinaria: </t>
    </r>
    <r>
      <rPr>
        <sz val="10"/>
        <rFont val="Arial"/>
        <family val="2"/>
      </rPr>
      <t>Este seguro se calcula sobre el valor total de los Muebles y Enseres</t>
    </r>
  </si>
  <si>
    <r>
      <t xml:space="preserve">Nota: </t>
    </r>
    <r>
      <rPr>
        <sz val="10"/>
        <rFont val="Arial"/>
        <family val="2"/>
      </rPr>
      <t>Este tipo de seguros se calcula sobre el valot total del convenio o contrato y el porcentaje depende del estipulado en el mismo; por lo tanto puede variar</t>
    </r>
  </si>
  <si>
    <r>
      <t xml:space="preserve">Nota: </t>
    </r>
    <r>
      <rPr>
        <sz val="10"/>
        <rFont val="Arial"/>
        <family val="2"/>
      </rPr>
      <t>Este cálculo es autómatico y se aplica un porcentaje sobre el valor del equipo comprado</t>
    </r>
  </si>
  <si>
    <r>
      <t xml:space="preserve">Nota (*): </t>
    </r>
    <r>
      <rPr>
        <sz val="10"/>
        <rFont val="Arial"/>
        <family val="2"/>
      </rPr>
      <t>Los valores correspondientes a diseños varian de acuerdo al número de páginas, tintas, fotografías, redibujo de elementos, tamaño. El diseño no incluye la impresión.</t>
    </r>
  </si>
  <si>
    <r>
      <t>Nota:</t>
    </r>
    <r>
      <rPr>
        <sz val="10"/>
        <rFont val="Arial"/>
        <family val="2"/>
      </rPr>
      <t xml:space="preserve"> Es necesario diligenciar todos los campos.</t>
    </r>
  </si>
  <si>
    <r>
      <t>Nota</t>
    </r>
    <r>
      <rPr>
        <b/>
        <sz val="10"/>
        <color indexed="48"/>
        <rFont val="Arial"/>
        <family val="2"/>
      </rPr>
      <t>:</t>
    </r>
    <r>
      <rPr>
        <sz val="10"/>
        <rFont val="Arial"/>
        <family val="2"/>
      </rPr>
      <t xml:space="preserve"> Es necesario diligenciar todos los campos.</t>
    </r>
  </si>
  <si>
    <t>Nota: La utilización de estas sedes externas debe estar justificada bajo el hecho de que los auditorios, salones y espacios internos de la Universidad no sean adecuados para la realización del proyecto.</t>
  </si>
  <si>
    <r>
      <t xml:space="preserve">Nota: </t>
    </r>
    <r>
      <rPr>
        <sz val="10"/>
        <rFont val="Arial"/>
        <family val="2"/>
      </rPr>
      <t>Diligenciar únicamento los espacios en blanco</t>
    </r>
  </si>
  <si>
    <r>
      <t xml:space="preserve">Nota: </t>
    </r>
    <r>
      <rPr>
        <sz val="10"/>
        <rFont val="Arial"/>
        <family val="2"/>
      </rPr>
      <t>Se maneja un costo fijo sin importar la cuantía del convenio</t>
    </r>
  </si>
  <si>
    <r>
      <t xml:space="preserve">Nota: </t>
    </r>
    <r>
      <rPr>
        <sz val="10"/>
        <rFont val="Arial"/>
        <family val="2"/>
      </rPr>
      <t xml:space="preserve"> Este cálculo depende de la cantidad de líneas telefónicas e instalaciones de puntos de red requeridas en el cuadro anterior, sólo se debe diligenciar el número de meses.</t>
    </r>
  </si>
  <si>
    <t>MATERIAL ELÉCTRICO Y ELECTRÓNICO</t>
  </si>
  <si>
    <t>MATERIAL PARA APOYO LOGÍSTICO</t>
  </si>
  <si>
    <t>OBJETO</t>
  </si>
  <si>
    <t>Alquiler auditorio Jorge Roa  (Jornada Ordinaria)</t>
  </si>
  <si>
    <t>Alquiler auditorio Medicina  (Jornada Ordinaria)</t>
  </si>
  <si>
    <t>Alquiler auditorio Mecánica  (Jornada Ordinaria)</t>
  </si>
  <si>
    <t>Alquiler auditorio A-201  (Jornada Ordinaria)</t>
  </si>
  <si>
    <t>Alquiler auditorio Jorge Roa  (Domingos y Festivos)</t>
  </si>
  <si>
    <t>Alquiler auditorio Medicina  (Domingos y Festivos)</t>
  </si>
  <si>
    <t>Alquiler auditorio Mecánica   (Domingos y Festivos)</t>
  </si>
  <si>
    <t>Alquiler auditorio A-201   (Domingos y Festivos)</t>
  </si>
  <si>
    <t xml:space="preserve">PROYECCION COMUNICACIÓN Y TRANSPORTE </t>
  </si>
  <si>
    <t xml:space="preserve">Incremento proyectado </t>
  </si>
  <si>
    <t>Incremento proyectado arrendamiento</t>
  </si>
  <si>
    <t>Incremento proyectado</t>
  </si>
  <si>
    <t xml:space="preserve">Avisos periodico Diario del Otún (Página Corriente) </t>
  </si>
  <si>
    <t xml:space="preserve">Avisos periodico La República (Página Corriente) </t>
  </si>
  <si>
    <t xml:space="preserve">5 cm *2 Columnas </t>
  </si>
  <si>
    <t>Aumento Proyectado</t>
  </si>
  <si>
    <t>VALOR SEGURO</t>
  </si>
  <si>
    <t>No. ESTUDIANTES</t>
  </si>
  <si>
    <t>Otro tipo de seguro</t>
  </si>
  <si>
    <t>TOTAL SEGUROS PARA ESTUDIANTES</t>
  </si>
  <si>
    <t>Envío de Notas</t>
  </si>
  <si>
    <t>Salón Sapan - Hotel de Pereira (550 personas) Sin equipos</t>
  </si>
  <si>
    <t>Salón Guayacán - Hotel de Pereira (280 personas) Sin equipos</t>
  </si>
  <si>
    <t>Salón Búcaro - Hotel de Pereira (180 personas) Sin equipos</t>
  </si>
  <si>
    <t>Teatro Santiago Londoño</t>
  </si>
  <si>
    <t>Teatro Santiago Londoño (Ceremonias de Grado)</t>
  </si>
  <si>
    <t>Expofuturo Salón Conferencias (500 personas) Sin equipos</t>
  </si>
  <si>
    <t>Seminario, Taller, Simposio, otros</t>
  </si>
  <si>
    <t>Edición no lineal</t>
  </si>
  <si>
    <t>Transmisión en directo (Puesto fijo a  2 cámaras)</t>
  </si>
  <si>
    <t>Comercial sin animación</t>
  </si>
  <si>
    <t>Promocional sin animación</t>
  </si>
  <si>
    <t>Transmisión vía streaming audio y video</t>
  </si>
  <si>
    <t>CD interactivo (basico)</t>
  </si>
  <si>
    <t>8 horas</t>
  </si>
  <si>
    <t>3 a 7 Minutos</t>
  </si>
  <si>
    <t>20 a 30 Segundos</t>
  </si>
  <si>
    <t>2 a 3  Minutos</t>
  </si>
  <si>
    <t>(5 hora)</t>
  </si>
  <si>
    <t>(1 hora)</t>
  </si>
  <si>
    <t>Blogs UTP (configuraciones especiales basicas)</t>
  </si>
  <si>
    <t>Capacitaciones y Asesorias en servicios web</t>
  </si>
  <si>
    <t>2 Horas</t>
  </si>
  <si>
    <t>Alquiler Kiosco CDV y Cafetín (diurno)</t>
  </si>
  <si>
    <t>PROYECCIÓN COSTOS ESTUDIANTES</t>
  </si>
  <si>
    <t>Seguro estudiantil</t>
  </si>
  <si>
    <t>Servicio de Redes (5% SMMLV)</t>
  </si>
  <si>
    <t>ESTUDIANTES POSGRADO</t>
  </si>
  <si>
    <t>Carnetización (1,26% SMMLV Estudiantes Primíparos)</t>
  </si>
  <si>
    <t>Valor Oct 2009-2010</t>
  </si>
  <si>
    <t>Póliza Seguro Estudiantil</t>
  </si>
  <si>
    <t>Valor Oct 2010-2011</t>
  </si>
  <si>
    <t>Incremento</t>
  </si>
  <si>
    <t>Afiliación EPS Cotizante 21 (12,5% SMMLV)</t>
  </si>
  <si>
    <t>Afiliación ARP Radiología Cotizante 21 (6,97% SMMLV)</t>
  </si>
  <si>
    <t>PROGRAMAS PREGRADO</t>
  </si>
  <si>
    <t>PROGRAMAS POSGRADO</t>
  </si>
  <si>
    <t>TOTAL INGRESOS ACADÉMICOS POSGRADO</t>
  </si>
  <si>
    <t>Otro tipo de arrendamiento o alquiler</t>
  </si>
  <si>
    <t>Ecohotel La Casona (Salón Principal)</t>
  </si>
  <si>
    <t>Ecohotel La Casona (Salón Cuatro y Uno)</t>
  </si>
  <si>
    <t>12 Horas</t>
  </si>
  <si>
    <t>6 Horas</t>
  </si>
  <si>
    <t>CÓDIGO ASIGNATURA</t>
  </si>
  <si>
    <t>HT</t>
  </si>
  <si>
    <t>HP</t>
  </si>
  <si>
    <t>HORAS</t>
  </si>
  <si>
    <t>No. GRUPOS SEMESTRE</t>
  </si>
  <si>
    <t>HORAS PERMITIDAS</t>
  </si>
  <si>
    <t>SEMANAS SEMESTRE</t>
  </si>
  <si>
    <t>TOTAL HORAS SEMESTRE</t>
  </si>
  <si>
    <t>TOTAL HORAS AÑO</t>
  </si>
  <si>
    <t>VALOR TOTAL</t>
  </si>
  <si>
    <t>PROYECCION MONITORÍAS ACADÉMICAS</t>
  </si>
  <si>
    <r>
      <t xml:space="preserve">1. En asignaturas teóricas: </t>
    </r>
    <r>
      <rPr>
        <sz val="11"/>
        <rFont val="Arial"/>
        <family val="2"/>
      </rPr>
      <t>La hora de monitoría equivale al 50% de la intensidad horaria de la asignatura.</t>
    </r>
  </si>
  <si>
    <r>
      <t xml:space="preserve">2. En asignaturas prácticas: </t>
    </r>
    <r>
      <rPr>
        <sz val="11"/>
        <rFont val="Arial"/>
        <family val="2"/>
      </rPr>
      <t>La hora monitoría equivale al total de las horas de la asignatura.</t>
    </r>
  </si>
  <si>
    <r>
      <t xml:space="preserve">3. En asignaturas teórico - prácticas: </t>
    </r>
    <r>
      <rPr>
        <sz val="11"/>
        <rFont val="Arial"/>
        <family val="2"/>
      </rPr>
      <t>La hora monitoría equivale al total de las horas prácticas. En el caso de las horas prácticas sean menores a las teóricas se aprobará hasta el 50% de la intensidad horaria de la asignatura.</t>
    </r>
  </si>
  <si>
    <t>la Monitoría académica es la contratación de estudiantes de pregrado para llevar a cabo actividades de apoyo docente hasta por 8 horas semanales. La asignación de horas monitoría depende del tipo de asignatura:</t>
  </si>
  <si>
    <t>Monitorias Proyecto</t>
  </si>
  <si>
    <t>Monitorías Académicas</t>
  </si>
  <si>
    <t>No. DE ESTUDIANTES</t>
  </si>
  <si>
    <t>Descuento por  Votaciones (10% Valor de matrícula)</t>
  </si>
  <si>
    <t>Afiliación ARP Cotizante 21 (2,436% SMMLV)</t>
  </si>
  <si>
    <r>
      <t xml:space="preserve">Nota 1: </t>
    </r>
    <r>
      <rPr>
        <sz val="10"/>
        <rFont val="Arial"/>
        <family val="2"/>
      </rPr>
      <t>El valor de las inscripciones y las matrículas para los Programas de Pregrado y Posgrado deben expresarse en SMMLV.</t>
    </r>
    <r>
      <rPr>
        <b/>
        <sz val="10"/>
        <rFont val="Arial"/>
        <family val="2"/>
      </rPr>
      <t xml:space="preserve">
Nota 2: </t>
    </r>
    <r>
      <rPr>
        <sz val="10"/>
        <rFont val="Arial"/>
        <family val="2"/>
      </rPr>
      <t xml:space="preserve">El valor de la inscripción de los Pregrados es de 0,10 SMMLV </t>
    </r>
    <r>
      <rPr>
        <b/>
        <sz val="10"/>
        <color indexed="60"/>
        <rFont val="Arial"/>
        <family val="2"/>
      </rPr>
      <t>(</t>
    </r>
    <r>
      <rPr>
        <b/>
        <u val="single"/>
        <sz val="10"/>
        <color indexed="60"/>
        <rFont val="Arial"/>
        <family val="2"/>
      </rPr>
      <t xml:space="preserve">Acuerdo No. 08 de1997) </t>
    </r>
    <r>
      <rPr>
        <b/>
        <u val="single"/>
        <sz val="10"/>
        <color indexed="12"/>
        <rFont val="Arial"/>
        <family val="2"/>
      </rPr>
      <t xml:space="preserve">
</t>
    </r>
    <r>
      <rPr>
        <b/>
        <sz val="10"/>
        <rFont val="Arial"/>
        <family val="2"/>
      </rPr>
      <t>Nota 3</t>
    </r>
    <r>
      <rPr>
        <sz val="10"/>
        <color indexed="12"/>
        <rFont val="Arial"/>
        <family val="2"/>
      </rPr>
      <t xml:space="preserve">: </t>
    </r>
    <r>
      <rPr>
        <sz val="10"/>
        <rFont val="Arial"/>
        <family val="2"/>
      </rPr>
      <t xml:space="preserve">El valor de la inscripción de los Posgrados es de 0,25 SMMLV, excepto los posgrados en Ciencias Clínicas (1 SMMLV) . </t>
    </r>
    <r>
      <rPr>
        <b/>
        <sz val="10"/>
        <color indexed="60"/>
        <rFont val="Arial"/>
        <family val="2"/>
      </rPr>
      <t>(Acuerdo No.15 de 2006 y Acuerdo No. 50 de 2009)</t>
    </r>
    <r>
      <rPr>
        <sz val="10"/>
        <rFont val="Arial"/>
        <family val="2"/>
      </rPr>
      <t>.</t>
    </r>
  </si>
  <si>
    <t>SALARIOS MINIMOS</t>
  </si>
  <si>
    <t>Publicación Convenio</t>
  </si>
  <si>
    <t>Publicación Contrato</t>
  </si>
  <si>
    <t>IMPUESTOS</t>
  </si>
  <si>
    <t>Predial</t>
  </si>
  <si>
    <t>Trámites Notariales</t>
  </si>
  <si>
    <t>Derechos Ministerio</t>
  </si>
  <si>
    <t>Sayco  Acinpro</t>
  </si>
  <si>
    <t>VALOR AÑO</t>
  </si>
  <si>
    <t>TOTAL AÑO</t>
  </si>
  <si>
    <r>
      <t xml:space="preserve">Nota 1: </t>
    </r>
    <r>
      <rPr>
        <sz val="12"/>
        <rFont val="Arial"/>
        <family val="2"/>
      </rPr>
      <t>Las asignaturas con Monitoría, son las establecidas en el Estudio Técnico y Financiero del Programa en Jornada Especial.</t>
    </r>
  </si>
  <si>
    <r>
      <t xml:space="preserve">Nota 2: </t>
    </r>
    <r>
      <rPr>
        <sz val="12"/>
        <rFont val="Arial"/>
        <family val="2"/>
      </rPr>
      <t>La duración en semanas de Monitorías Académicas en el semestre puede ser  máximo de 16 semanas.</t>
    </r>
  </si>
  <si>
    <t>PROGRAMA ACADÉMICO</t>
  </si>
  <si>
    <t>CATEGORÍA (Teórica, Práctica, Teórico-práctica)</t>
  </si>
  <si>
    <t>OTROS COSTOS ESPECÍFICOS ESTUDIANTES ESPECIALIZACIONES MÉDICO QUIRÚRGICAS</t>
  </si>
  <si>
    <t>Diseño y diagramación de cuadernillos</t>
  </si>
  <si>
    <r>
      <t xml:space="preserve">COSTO ($) </t>
    </r>
    <r>
      <rPr>
        <b/>
        <sz val="8"/>
        <rFont val="Arial"/>
        <family val="2"/>
      </rPr>
      <t>(VALOR/UNIDAD DE MEDIDA)</t>
    </r>
  </si>
  <si>
    <t>Matrícula I Semestre</t>
  </si>
  <si>
    <t>Matrícula II Semestre</t>
  </si>
  <si>
    <t>Matrícula III Semestre</t>
  </si>
  <si>
    <t>APROBADO</t>
  </si>
  <si>
    <t>RECHAZADO</t>
  </si>
  <si>
    <t>Matrícula IV Semestre</t>
  </si>
  <si>
    <t>Matrícula V Semestre</t>
  </si>
  <si>
    <t>Matrícula VI Semestre</t>
  </si>
  <si>
    <t>Matrícula VII Semestre</t>
  </si>
  <si>
    <t>MatrículaVIII Semestre</t>
  </si>
  <si>
    <t>Matrícula IX Semestre</t>
  </si>
  <si>
    <t>Matrícula VIII Semestre</t>
  </si>
  <si>
    <t>Descuento por Egresados (10% Valor de matrícula)</t>
  </si>
  <si>
    <t xml:space="preserve">Matrícula II Semestre </t>
  </si>
  <si>
    <t xml:space="preserve">Matrícula III Semestre </t>
  </si>
  <si>
    <t xml:space="preserve">Gastos de funcionamiento adicionales  </t>
  </si>
  <si>
    <t>VIGENCIA 2015</t>
  </si>
  <si>
    <t>TOTAL PAPELERIA</t>
  </si>
  <si>
    <t>TOTAL UTILES DE ESCRITORIO</t>
  </si>
  <si>
    <t>TOTAL MATERIAL ELÉCTRICO Y ELECTRÓNICO</t>
  </si>
  <si>
    <t>TOTAL MATERIAL DE TALLERES</t>
  </si>
  <si>
    <t>TOTAL MATERIAL PARA APOYO LOGÍSTICO</t>
  </si>
  <si>
    <t>TOTAL OTROS MATERIALES</t>
  </si>
  <si>
    <t>TOTAL INGRESOS ACADÉMICOS PREGRADO</t>
  </si>
  <si>
    <r>
      <t>Mt</t>
    </r>
    <r>
      <rPr>
        <b/>
        <vertAlign val="superscript"/>
        <sz val="8"/>
        <rFont val="Arial"/>
        <family val="2"/>
      </rPr>
      <t>2</t>
    </r>
  </si>
  <si>
    <r>
      <t>COSTO  Mt</t>
    </r>
    <r>
      <rPr>
        <b/>
        <vertAlign val="superscript"/>
        <sz val="8"/>
        <rFont val="Arial"/>
        <family val="2"/>
      </rPr>
      <t>2</t>
    </r>
  </si>
  <si>
    <r>
      <t>COSTO Mt</t>
    </r>
    <r>
      <rPr>
        <b/>
        <vertAlign val="superscript"/>
        <sz val="8"/>
        <rFont val="Arial"/>
        <family val="2"/>
      </rPr>
      <t>2</t>
    </r>
  </si>
  <si>
    <r>
      <t xml:space="preserve">  Mt</t>
    </r>
    <r>
      <rPr>
        <b/>
        <vertAlign val="superscript"/>
        <sz val="8"/>
        <rFont val="Arial"/>
        <family val="2"/>
      </rPr>
      <t>2</t>
    </r>
  </si>
  <si>
    <t>TELECOMUNIC</t>
  </si>
  <si>
    <t>Incremento Proyectado 2015 =</t>
  </si>
  <si>
    <t>TOTAL EQUIPO DE COMUNICAIÓN</t>
  </si>
  <si>
    <t>TOTAL EQUIPO DE LABORATORIO</t>
  </si>
  <si>
    <t>Valor Hora Monitoría 2014:</t>
  </si>
  <si>
    <t>EQUIPO DE SISTEMAS</t>
  </si>
  <si>
    <r>
      <t xml:space="preserve">1. </t>
    </r>
    <r>
      <rPr>
        <sz val="10"/>
        <rFont val="Arial"/>
        <family val="2"/>
      </rPr>
      <t>Por favor anexe las cotizaciones como referencia para la compra del equipo solicitado.</t>
    </r>
  </si>
  <si>
    <r>
      <t>Nota:</t>
    </r>
    <r>
      <rPr>
        <sz val="10"/>
        <rFont val="Arial"/>
        <family val="2"/>
      </rPr>
      <t xml:space="preserve"> Diligenciar únicamente los espacios en blanco.</t>
    </r>
  </si>
  <si>
    <t>FORMATO INTERNO DE PRESUPUESTO</t>
  </si>
  <si>
    <t>PROYECCIÓN CONTRATACIÓN DE PERSONAL</t>
  </si>
  <si>
    <r>
      <t xml:space="preserve">    Para el personal administrativo de la UTP fuera del horario laboral regido por la fórmula      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(Salario Básico*1,6*1,25)/240</t>
    </r>
  </si>
  <si>
    <t xml:space="preserve">FORMATO INTERNO DE PRESUPUESTO </t>
  </si>
  <si>
    <r>
      <rPr>
        <b/>
        <sz val="10"/>
        <color indexed="53"/>
        <rFont val="Arial"/>
        <family val="2"/>
      </rPr>
      <t>IMPORTANTE: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POR FAVOR IMPRIMA SÓLO LAS HOJAS  O RUBROS QUE TENGAN REQUERIMIENTOS.</t>
    </r>
  </si>
  <si>
    <t>TOTAL REVISTAS</t>
  </si>
  <si>
    <t>CONVENIOS O CONTRATOS</t>
  </si>
  <si>
    <t xml:space="preserve">TABLA DE AYUDA </t>
  </si>
  <si>
    <t xml:space="preserve"> VALORES PROMEDIO PASAJES Y VIÁTICOS</t>
  </si>
  <si>
    <t>Nota: Los valores de los tiquetes varían de acuerdo al destino y a la fecha de solicitud.</t>
  </si>
  <si>
    <t>Nota: El valor de los viáticos varía de acuerdo al destino y al cargo del funcionario.</t>
  </si>
  <si>
    <t>TOTAL VIATICOS</t>
  </si>
  <si>
    <t>ESTUDIANTES PREGRADO
 (JORNADA ESPECIAL, COHORTE, EXTENSIÓN, CERES)</t>
  </si>
  <si>
    <t>Matrícula X Semestre</t>
  </si>
  <si>
    <t>OT</t>
  </si>
  <si>
    <t>Ordenes de Trabajo</t>
  </si>
  <si>
    <t>HC</t>
  </si>
  <si>
    <t>Bonificación Docente</t>
  </si>
  <si>
    <r>
      <t>OT = Orden de Trabajo o Contrato de Prestación de Servcios:</t>
    </r>
    <r>
      <rPr>
        <sz val="10"/>
        <rFont val="Arial"/>
        <family val="2"/>
      </rPr>
      <t xml:space="preserve"> Es el contrato con autonomía del contratista e inexistencia de dependencia directa, no genera prestaciones sociales.  </t>
    </r>
  </si>
  <si>
    <r>
      <rPr>
        <b/>
        <sz val="12"/>
        <color indexed="8"/>
        <rFont val="Arial"/>
        <family val="2"/>
      </rPr>
      <t>NOTA:</t>
    </r>
    <r>
      <rPr>
        <sz val="12"/>
        <color indexed="8"/>
        <rFont val="Arial"/>
        <family val="2"/>
      </rPr>
      <t xml:space="preserve"> Las solicitudes de contratación de los Programas Académicos en Jornada Especial deben ser acordes a los requerimientos aprobados en el Estudio Técnico y Financiero.</t>
    </r>
  </si>
  <si>
    <r>
      <t xml:space="preserve">Tipo de Contratación: </t>
    </r>
    <r>
      <rPr>
        <sz val="10"/>
        <rFont val="Arial"/>
        <family val="2"/>
      </rPr>
      <t>Temporales, Contratos de Prestación de Servicios, Ordenes de Trabajo, Hora cátedra, Bonificaciones docentes, Incentivos y Monitorías.</t>
    </r>
  </si>
  <si>
    <r>
      <t>HC = Hora Cátedra:</t>
    </r>
    <r>
      <rPr>
        <sz val="10"/>
        <rFont val="Arial"/>
        <family val="2"/>
      </rPr>
      <t xml:space="preserve"> Es la vinculación por horas de acuerdo a los establecido en el Decreto 1444 de 1992, el Estatuto Docente y los Acuerdos No. 15 de 1996 y 12 de 1997.  </t>
    </r>
  </si>
  <si>
    <r>
      <t xml:space="preserve">B = Bonificaciones: </t>
    </r>
    <r>
      <rPr>
        <sz val="10"/>
        <rFont val="Arial"/>
        <family val="2"/>
      </rPr>
      <t>Es la remuneración por hora catedra para docentes ya vinculados a la Universidad bajo la modalidad de planta o transitorios (según la tabla del Acuerdo No. 21 de 2007).</t>
    </r>
  </si>
  <si>
    <t>FLUJO DE CAJA POR AÑO</t>
  </si>
  <si>
    <r>
      <t xml:space="preserve">Mantenimiento Especial: </t>
    </r>
    <r>
      <rPr>
        <sz val="10"/>
        <rFont val="Arial"/>
        <family val="2"/>
      </rPr>
      <t>Se refiere al mantenimiento específico que requiere el equipo fuera del mantenimiento preventivo.</t>
    </r>
  </si>
  <si>
    <t xml:space="preserve">Otro tipo de Descuento </t>
  </si>
  <si>
    <t>PROYECCION ASEO Y VIGILANCIA</t>
  </si>
  <si>
    <t xml:space="preserve">5 cm * 10 cm (2 Columnas) </t>
  </si>
  <si>
    <t xml:space="preserve">Avisos periodico El Tiempo- (Página Corriente) </t>
  </si>
  <si>
    <t xml:space="preserve">Avisos periodico La Patria (Página Corriente) </t>
  </si>
  <si>
    <t xml:space="preserve">Avisos Licitaciones </t>
  </si>
  <si>
    <t>TOTAL SERVICIOS PÚBLICOS</t>
  </si>
  <si>
    <t>TOTAL MONITORÍAS ACADÉMICAS</t>
  </si>
  <si>
    <t>Paquete Pautas radiales de 20 segundos</t>
  </si>
  <si>
    <t>4 cuñas diarias por 1 mes</t>
  </si>
  <si>
    <t>4 cuñas diarias por 3 meses</t>
  </si>
  <si>
    <t>8 cuñas diarias por 1 mes</t>
  </si>
  <si>
    <t>8 cuñas diarias por 3 meses</t>
  </si>
  <si>
    <t>Paquete Pautas radiales de 30 segundos</t>
  </si>
  <si>
    <t>1/2 Hora por 1 mes</t>
  </si>
  <si>
    <t>2 Horas por 1 mes</t>
  </si>
  <si>
    <t>Producción de pautas Universitaria Stereo</t>
  </si>
  <si>
    <t>Estudio Grabación Universitaria Estereo sin producción</t>
  </si>
  <si>
    <t>Estudio Grabación Universitaria Estereo con producción</t>
  </si>
  <si>
    <t>Servicio de Videoconferencia</t>
  </si>
  <si>
    <t>4 horas</t>
  </si>
  <si>
    <t>Diseño de página Web  • Actualizables</t>
  </si>
  <si>
    <t>FORMATO EXCLUSIVO PARA PROGRAMAS DE PREGRADO EN JORNADA ESPECIAL, CERES Y PROGRAMAS DE PREGRADO EN EXTENSIÓN</t>
  </si>
  <si>
    <r>
      <t xml:space="preserve">M = Monitorias Proyecto: </t>
    </r>
    <r>
      <rPr>
        <sz val="10"/>
        <rFont val="Arial"/>
        <family val="2"/>
      </rPr>
      <t xml:space="preserve"> Para el estudiante se aplica el valor de la hora monitoria </t>
    </r>
    <r>
      <rPr>
        <b/>
        <sz val="10"/>
        <rFont val="Arial"/>
        <family val="2"/>
      </rPr>
      <t>($4770 /hora) (0,74% SMMLV)</t>
    </r>
  </si>
  <si>
    <t>PROYECTOS Y PROGRAMAS DE DOCENCIA, INVESTIGACIÓN Y EXTENSIÓN</t>
  </si>
  <si>
    <t>VIGENCIA 2016</t>
  </si>
  <si>
    <t>FORMATO INTERNO DE PRESUPUESTO DE PROYECTOS  Y PROGRAMAS</t>
  </si>
  <si>
    <t>FORMATO INTERNO DE PRESUPUESTO DE PROYECTOS Y PROGRAMAS</t>
  </si>
  <si>
    <t>VICERRECTORÍA ADMINISTRATIVA Y FINANCIERA</t>
  </si>
  <si>
    <r>
      <rPr>
        <b/>
        <sz val="11"/>
        <rFont val="Arial"/>
        <family val="2"/>
      </rPr>
      <t>IMPORTANTE:</t>
    </r>
    <r>
      <rPr>
        <sz val="11"/>
        <rFont val="Arial"/>
        <family val="2"/>
      </rPr>
      <t xml:space="preserve"> PARA SER INCLUIDAS EN EL PLAN DE COMPRAS DE LA UNIVERSIDAD, LAS SOLICITUDES DEBEN INCLUIR TODAS LAS ESPECIFICACIONES REQUERIDAS NECESARIAS PARA LA COMPRA ADECUADA DEL EQUIPO.</t>
    </r>
  </si>
  <si>
    <r>
      <t>Kit de Luces</t>
    </r>
    <r>
      <rPr>
        <sz val="10"/>
        <rFont val="Arial"/>
        <family val="0"/>
      </rPr>
      <t xml:space="preserve"> LED</t>
    </r>
  </si>
  <si>
    <t>Filmación en formato HD-HDV *por cámara</t>
  </si>
  <si>
    <t>Video institucional</t>
  </si>
  <si>
    <r>
      <t xml:space="preserve">8 a </t>
    </r>
    <r>
      <rPr>
        <sz val="10"/>
        <rFont val="Arial"/>
        <family val="0"/>
      </rPr>
      <t>9</t>
    </r>
    <r>
      <rPr>
        <sz val="10"/>
        <rFont val="Arial"/>
        <family val="0"/>
      </rPr>
      <t xml:space="preserve"> Minutos</t>
    </r>
  </si>
  <si>
    <t>Pauta interna Red Interna Audiovisual (solo divulgación)</t>
  </si>
  <si>
    <t>Pauta interna Red Interna Audiovisual (Realización de comercial)</t>
  </si>
  <si>
    <t>Proceso de inscripción electrónica personalizada con respuesta automática</t>
  </si>
  <si>
    <t>Diseño y ejecución de estrategia de telemercadeo</t>
  </si>
  <si>
    <t>Diseño y ejecución de estrategia Email Marketing</t>
  </si>
  <si>
    <t>SERVICIOS OFRECIDOS POR LA EMISORA UTP (Código 511-4-131-04)</t>
  </si>
  <si>
    <t>SERVICIOS OFRECIDOS POR UNIVIRTUAL (Código 511-21-131-57)</t>
  </si>
  <si>
    <t>Servicio de promoción para Programas Académicos de Pregrado y Posgrado, diplomados, seminarios y cursos de extensión, entre otros.</t>
  </si>
  <si>
    <t>SERVICIOS OFRECIDOS POR EL CRIE(Código 511-22-131-68)</t>
  </si>
  <si>
    <t>SMMLV 2015</t>
  </si>
  <si>
    <t>Cursos ILEX (15% SMMLV)</t>
  </si>
  <si>
    <t>Resolución No. 832 de Abril 13 de 2015</t>
  </si>
  <si>
    <t>SMMLV Proyectado 2016</t>
  </si>
  <si>
    <t>Inscripción Especializaciones Médicas</t>
  </si>
  <si>
    <t>Vo. Bo. Jefe Gestión Financiera</t>
  </si>
</sst>
</file>

<file path=xl/styles.xml><?xml version="1.0" encoding="utf-8"?>
<styleSheet xmlns="http://schemas.openxmlformats.org/spreadsheetml/2006/main">
  <numFmts count="4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&quot;-&quot;??_ "/>
    <numFmt numFmtId="181" formatCode="0.0%"/>
    <numFmt numFmtId="182" formatCode="#,##0.0000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%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[$-240A]dddd\,\ dd&quot; de &quot;mmmm&quot; de &quot;yyyy"/>
    <numFmt numFmtId="196" formatCode="[$-240A]hh:mm:ss\ AM/PM"/>
    <numFmt numFmtId="197" formatCode="_ * #,##0.0_ ;_ * \-#,##0.0_ ;_ * &quot;-&quot;??_ ;_ @_ "/>
    <numFmt numFmtId="198" formatCode="_ * #,##0_ ;_ * \-#,##0_ ;_ * &quot;-&quot;??_ ;_ @_ 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u val="single"/>
      <sz val="11"/>
      <color indexed="48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/>
      <bottom style="thin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18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1130">
    <xf numFmtId="0" fontId="0" fillId="0" borderId="0" xfId="0" applyAlignment="1">
      <alignment/>
    </xf>
    <xf numFmtId="3" fontId="6" fillId="33" borderId="0" xfId="0" applyNumberFormat="1" applyFont="1" applyFill="1" applyBorder="1" applyAlignment="1" applyProtection="1">
      <alignment horizontal="center"/>
      <protection/>
    </xf>
    <xf numFmtId="3" fontId="8" fillId="34" borderId="0" xfId="0" applyNumberFormat="1" applyFont="1" applyFill="1" applyAlignment="1" applyProtection="1">
      <alignment/>
      <protection/>
    </xf>
    <xf numFmtId="3" fontId="8" fillId="34" borderId="10" xfId="0" applyNumberFormat="1" applyFont="1" applyFill="1" applyBorder="1" applyAlignment="1" applyProtection="1">
      <alignment/>
      <protection/>
    </xf>
    <xf numFmtId="3" fontId="8" fillId="34" borderId="11" xfId="0" applyNumberFormat="1" applyFont="1" applyFill="1" applyBorder="1" applyAlignment="1" applyProtection="1">
      <alignment/>
      <protection/>
    </xf>
    <xf numFmtId="3" fontId="8" fillId="34" borderId="12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0" xfId="47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/>
      <protection/>
    </xf>
    <xf numFmtId="3" fontId="6" fillId="34" borderId="13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 vertical="top" wrapText="1"/>
      <protection locked="0"/>
    </xf>
    <xf numFmtId="3" fontId="0" fillId="33" borderId="0" xfId="0" applyNumberFormat="1" applyFont="1" applyFill="1" applyBorder="1" applyAlignment="1" applyProtection="1">
      <alignment horizontal="right"/>
      <protection/>
    </xf>
    <xf numFmtId="9" fontId="14" fillId="0" borderId="0" xfId="47" applyNumberFormat="1" applyFont="1" applyFill="1" applyBorder="1" applyAlignment="1" applyProtection="1">
      <alignment horizontal="left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6" xfId="0" applyNumberFormat="1" applyFont="1" applyFill="1" applyBorder="1" applyAlignment="1" applyProtection="1">
      <alignment wrapText="1"/>
      <protection locked="0"/>
    </xf>
    <xf numFmtId="3" fontId="8" fillId="0" borderId="16" xfId="0" applyNumberFormat="1" applyFont="1" applyFill="1" applyBorder="1" applyAlignment="1" applyProtection="1">
      <alignment horizont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vertical="center" wrapText="1"/>
      <protection locked="0"/>
    </xf>
    <xf numFmtId="0" fontId="0" fillId="33" borderId="18" xfId="0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19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 applyProtection="1">
      <alignment vertical="center" wrapText="1"/>
      <protection locked="0"/>
    </xf>
    <xf numFmtId="3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Alignment="1" applyProtection="1">
      <alignment vertical="center" wrapText="1"/>
      <protection locked="0"/>
    </xf>
    <xf numFmtId="0" fontId="0" fillId="33" borderId="21" xfId="0" applyFont="1" applyFill="1" applyBorder="1" applyAlignment="1" applyProtection="1">
      <alignment vertical="center" wrapText="1"/>
      <protection locked="0"/>
    </xf>
    <xf numFmtId="0" fontId="0" fillId="34" borderId="17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3" fontId="0" fillId="33" borderId="22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23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 horizontal="left"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left"/>
      <protection locked="0"/>
    </xf>
    <xf numFmtId="0" fontId="0" fillId="0" borderId="24" xfId="57" applyFont="1" applyFill="1" applyBorder="1" applyAlignment="1" applyProtection="1">
      <alignment vertical="center" wrapText="1"/>
      <protection locked="0"/>
    </xf>
    <xf numFmtId="3" fontId="0" fillId="0" borderId="15" xfId="57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0" fillId="33" borderId="15" xfId="0" applyNumberFormat="1" applyFont="1" applyFill="1" applyBorder="1" applyAlignment="1" applyProtection="1">
      <alignment horizontal="left" vertical="top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3" fontId="0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Alignment="1" applyProtection="1">
      <alignment horizontal="center" vertical="center" wrapText="1"/>
      <protection locked="0"/>
    </xf>
    <xf numFmtId="3" fontId="0" fillId="33" borderId="0" xfId="0" applyNumberFormat="1" applyFont="1" applyFill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3" fontId="0" fillId="0" borderId="15" xfId="0" applyNumberFormat="1" applyFont="1" applyFill="1" applyBorder="1" applyAlignment="1" applyProtection="1">
      <alignment horizontal="center" vertical="top" wrapText="1"/>
      <protection locked="0"/>
    </xf>
    <xf numFmtId="3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24" xfId="57" applyFont="1" applyFill="1" applyBorder="1" applyProtection="1">
      <alignment/>
      <protection locked="0"/>
    </xf>
    <xf numFmtId="0" fontId="0" fillId="0" borderId="15" xfId="57" applyFont="1" applyFill="1" applyBorder="1" applyProtection="1">
      <alignment/>
      <protection locked="0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Font="1" applyFill="1" applyBorder="1" applyAlignment="1">
      <alignment/>
    </xf>
    <xf numFmtId="0" fontId="0" fillId="0" borderId="14" xfId="57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57" applyFont="1" applyFill="1" applyBorder="1" applyProtection="1">
      <alignment/>
      <protection locked="0"/>
    </xf>
    <xf numFmtId="3" fontId="0" fillId="0" borderId="25" xfId="57" applyNumberFormat="1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vertical="center" wrapText="1"/>
      <protection locked="0"/>
    </xf>
    <xf numFmtId="0" fontId="16" fillId="33" borderId="0" xfId="0" applyFont="1" applyFill="1" applyAlignment="1" applyProtection="1">
      <alignment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 applyProtection="1">
      <alignment vertical="center" wrapText="1"/>
      <protection locked="0"/>
    </xf>
    <xf numFmtId="3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 applyProtection="1">
      <alignment vertical="center" wrapText="1"/>
      <protection locked="0"/>
    </xf>
    <xf numFmtId="0" fontId="15" fillId="33" borderId="17" xfId="0" applyFont="1" applyFill="1" applyBorder="1" applyAlignment="1" applyProtection="1">
      <alignment vertical="center" wrapText="1"/>
      <protection locked="0"/>
    </xf>
    <xf numFmtId="0" fontId="15" fillId="33" borderId="19" xfId="0" applyFont="1" applyFill="1" applyBorder="1" applyAlignment="1" applyProtection="1">
      <alignment vertical="center" wrapText="1"/>
      <protection locked="0"/>
    </xf>
    <xf numFmtId="3" fontId="0" fillId="0" borderId="17" xfId="57" applyNumberFormat="1" applyFont="1" applyFill="1" applyBorder="1" applyAlignment="1" applyProtection="1">
      <alignment horizontal="left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7" applyFont="1" applyFill="1" applyBorder="1" applyProtection="1">
      <alignment/>
      <protection locked="0"/>
    </xf>
    <xf numFmtId="0" fontId="0" fillId="0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15" xfId="56" applyNumberFormat="1" applyFont="1" applyFill="1" applyBorder="1" applyAlignment="1" applyProtection="1">
      <alignment horizontal="left" vertical="top" wrapText="1"/>
      <protection locked="0"/>
    </xf>
    <xf numFmtId="0" fontId="0" fillId="0" borderId="15" xfId="56" applyNumberFormat="1" applyFont="1" applyFill="1" applyBorder="1" applyAlignment="1" applyProtection="1">
      <alignment horizontal="left" vertical="top" wrapText="1"/>
      <protection locked="0"/>
    </xf>
    <xf numFmtId="0" fontId="0" fillId="0" borderId="15" xfId="56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56" applyFont="1" applyFill="1" applyBorder="1" applyAlignment="1" applyProtection="1">
      <alignment horizontal="left" vertical="top" wrapText="1"/>
      <protection locked="0"/>
    </xf>
    <xf numFmtId="0" fontId="0" fillId="0" borderId="14" xfId="57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/>
      <protection/>
    </xf>
    <xf numFmtId="9" fontId="70" fillId="0" borderId="0" xfId="47" applyNumberFormat="1" applyFont="1" applyFill="1" applyBorder="1" applyAlignment="1" applyProtection="1">
      <alignment horizontal="right" vertical="center" wrapText="1"/>
      <protection/>
    </xf>
    <xf numFmtId="0" fontId="0" fillId="35" borderId="0" xfId="55" applyFont="1" applyFill="1" applyProtection="1">
      <alignment/>
      <protection/>
    </xf>
    <xf numFmtId="0" fontId="0" fillId="35" borderId="0" xfId="55" applyFont="1" applyFill="1" applyProtection="1">
      <alignment/>
      <protection locked="0"/>
    </xf>
    <xf numFmtId="0" fontId="0" fillId="0" borderId="15" xfId="56" applyFont="1" applyFill="1" applyBorder="1" applyAlignment="1" applyProtection="1">
      <alignment horizontal="left" vertical="top" wrapText="1"/>
      <protection locked="0"/>
    </xf>
    <xf numFmtId="3" fontId="0" fillId="33" borderId="15" xfId="0" applyNumberFormat="1" applyFont="1" applyFill="1" applyBorder="1" applyAlignment="1" applyProtection="1">
      <alignment horizontal="left" vertical="top" wrapText="1"/>
      <protection locked="0"/>
    </xf>
    <xf numFmtId="3" fontId="6" fillId="0" borderId="17" xfId="57" applyNumberFormat="1" applyFont="1" applyFill="1" applyBorder="1" applyAlignment="1" applyProtection="1">
      <alignment horizontal="center"/>
      <protection locked="0"/>
    </xf>
    <xf numFmtId="3" fontId="6" fillId="0" borderId="19" xfId="57" applyNumberFormat="1" applyFont="1" applyFill="1" applyBorder="1" applyAlignment="1" applyProtection="1">
      <alignment horizontal="center"/>
      <protection locked="0"/>
    </xf>
    <xf numFmtId="3" fontId="0" fillId="0" borderId="26" xfId="58" applyNumberFormat="1" applyFont="1" applyFill="1" applyBorder="1" applyProtection="1">
      <alignment/>
      <protection locked="0"/>
    </xf>
    <xf numFmtId="3" fontId="0" fillId="0" borderId="27" xfId="58" applyNumberFormat="1" applyFont="1" applyFill="1" applyBorder="1" applyProtection="1">
      <alignment/>
      <protection locked="0"/>
    </xf>
    <xf numFmtId="3" fontId="0" fillId="0" borderId="25" xfId="57" applyNumberFormat="1" applyFont="1" applyFill="1" applyBorder="1" applyAlignment="1" applyProtection="1">
      <alignment horizontal="left"/>
      <protection locked="0"/>
    </xf>
    <xf numFmtId="3" fontId="0" fillId="0" borderId="25" xfId="58" applyNumberFormat="1" applyFont="1" applyFill="1" applyBorder="1" applyAlignment="1" applyProtection="1">
      <alignment/>
      <protection locked="0"/>
    </xf>
    <xf numFmtId="3" fontId="0" fillId="0" borderId="25" xfId="58" applyNumberFormat="1" applyFont="1" applyFill="1" applyBorder="1" applyAlignment="1" applyProtection="1">
      <alignment/>
      <protection locked="0"/>
    </xf>
    <xf numFmtId="3" fontId="0" fillId="0" borderId="28" xfId="57" applyNumberFormat="1" applyFont="1" applyFill="1" applyBorder="1" applyAlignment="1" applyProtection="1">
      <alignment horizontal="left"/>
      <protection locked="0"/>
    </xf>
    <xf numFmtId="3" fontId="0" fillId="0" borderId="29" xfId="58" applyNumberFormat="1" applyFont="1" applyFill="1" applyBorder="1" applyAlignment="1" applyProtection="1">
      <alignment horizontal="left"/>
      <protection locked="0"/>
    </xf>
    <xf numFmtId="3" fontId="0" fillId="0" borderId="30" xfId="58" applyNumberFormat="1" applyFont="1" applyFill="1" applyBorder="1" applyProtection="1">
      <alignment/>
      <protection locked="0"/>
    </xf>
    <xf numFmtId="3" fontId="0" fillId="0" borderId="31" xfId="58" applyNumberFormat="1" applyFont="1" applyFill="1" applyBorder="1" applyAlignment="1" applyProtection="1">
      <alignment horizontal="center"/>
      <protection locked="0"/>
    </xf>
    <xf numFmtId="3" fontId="0" fillId="0" borderId="0" xfId="57" applyNumberFormat="1" applyFont="1" applyFill="1" applyBorder="1" applyProtection="1">
      <alignment/>
      <protection locked="0"/>
    </xf>
    <xf numFmtId="3" fontId="0" fillId="0" borderId="0" xfId="58" applyNumberFormat="1" applyFont="1" applyFill="1" applyBorder="1" applyProtection="1">
      <alignment/>
      <protection locked="0"/>
    </xf>
    <xf numFmtId="3" fontId="0" fillId="0" borderId="0" xfId="58" applyNumberFormat="1" applyFont="1" applyFill="1" applyProtection="1">
      <alignment/>
      <protection locked="0"/>
    </xf>
    <xf numFmtId="3" fontId="8" fillId="0" borderId="23" xfId="0" applyNumberFormat="1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3" fontId="8" fillId="0" borderId="15" xfId="0" applyNumberFormat="1" applyFont="1" applyFill="1" applyBorder="1" applyAlignment="1" applyProtection="1">
      <alignment vertical="center" wrapText="1"/>
      <protection locked="0"/>
    </xf>
    <xf numFmtId="3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4" xfId="0" applyNumberFormat="1" applyFont="1" applyFill="1" applyBorder="1" applyAlignment="1" applyProtection="1">
      <alignment horizontal="center" vertical="top" wrapText="1"/>
      <protection locked="0"/>
    </xf>
    <xf numFmtId="3" fontId="0" fillId="0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Fill="1" applyProtection="1">
      <alignment/>
      <protection/>
    </xf>
    <xf numFmtId="0" fontId="0" fillId="0" borderId="18" xfId="55" applyFont="1" applyFill="1" applyBorder="1" applyProtection="1">
      <alignment/>
      <protection/>
    </xf>
    <xf numFmtId="0" fontId="0" fillId="0" borderId="13" xfId="55" applyFont="1" applyFill="1" applyBorder="1" applyProtection="1">
      <alignment/>
      <protection/>
    </xf>
    <xf numFmtId="0" fontId="0" fillId="0" borderId="0" xfId="55" applyFont="1" applyFill="1" applyProtection="1">
      <alignment/>
      <protection locked="0"/>
    </xf>
    <xf numFmtId="0" fontId="6" fillId="0" borderId="17" xfId="55" applyFont="1" applyFill="1" applyBorder="1" applyAlignment="1" applyProtection="1">
      <alignment horizontal="left"/>
      <protection locked="0"/>
    </xf>
    <xf numFmtId="0" fontId="6" fillId="0" borderId="0" xfId="55" applyFont="1" applyFill="1" applyBorder="1" applyAlignment="1" applyProtection="1">
      <alignment horizontal="left"/>
      <protection locked="0"/>
    </xf>
    <xf numFmtId="0" fontId="0" fillId="0" borderId="0" xfId="55" applyFont="1" applyFill="1" applyBorder="1" applyAlignment="1" applyProtection="1">
      <alignment horizontal="left"/>
      <protection locked="0"/>
    </xf>
    <xf numFmtId="0" fontId="0" fillId="0" borderId="19" xfId="55" applyFont="1" applyFill="1" applyBorder="1" applyAlignment="1" applyProtection="1">
      <alignment horizontal="left"/>
      <protection locked="0"/>
    </xf>
    <xf numFmtId="0" fontId="0" fillId="0" borderId="17" xfId="55" applyFont="1" applyFill="1" applyBorder="1" applyProtection="1">
      <alignment/>
      <protection locked="0"/>
    </xf>
    <xf numFmtId="0" fontId="0" fillId="0" borderId="0" xfId="55" applyFont="1" applyFill="1" applyBorder="1" applyProtection="1">
      <alignment/>
      <protection locked="0"/>
    </xf>
    <xf numFmtId="0" fontId="0" fillId="0" borderId="19" xfId="55" applyFont="1" applyFill="1" applyBorder="1" applyProtection="1">
      <alignment/>
      <protection locked="0"/>
    </xf>
    <xf numFmtId="0" fontId="12" fillId="0" borderId="18" xfId="55" applyFont="1" applyFill="1" applyBorder="1" applyProtection="1">
      <alignment/>
      <protection locked="0"/>
    </xf>
    <xf numFmtId="0" fontId="0" fillId="0" borderId="13" xfId="55" applyFont="1" applyFill="1" applyBorder="1" applyProtection="1">
      <alignment/>
      <protection locked="0"/>
    </xf>
    <xf numFmtId="0" fontId="0" fillId="0" borderId="21" xfId="55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left" vertical="center" wrapText="1"/>
      <protection/>
    </xf>
    <xf numFmtId="3" fontId="8" fillId="0" borderId="0" xfId="0" applyNumberFormat="1" applyFont="1" applyFill="1" applyAlignment="1" applyProtection="1">
      <alignment vertical="center" wrapText="1"/>
      <protection/>
    </xf>
    <xf numFmtId="3" fontId="6" fillId="0" borderId="17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9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3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3" fontId="3" fillId="0" borderId="0" xfId="47" applyNumberFormat="1" applyFont="1" applyFill="1" applyBorder="1" applyAlignment="1" applyProtection="1">
      <alignment vertical="center" wrapText="1"/>
      <protection locked="0"/>
    </xf>
    <xf numFmtId="3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0" xfId="47" applyNumberFormat="1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3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Alignment="1" applyProtection="1">
      <alignment horizontal="center" vertical="center" wrapText="1"/>
      <protection locked="0"/>
    </xf>
    <xf numFmtId="3" fontId="8" fillId="0" borderId="19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6" xfId="0" applyNumberFormat="1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3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3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Alignment="1" applyProtection="1">
      <alignment horizontal="left" vertical="center" wrapText="1"/>
      <protection locked="0"/>
    </xf>
    <xf numFmtId="3" fontId="8" fillId="0" borderId="17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3" fontId="8" fillId="0" borderId="18" xfId="0" applyNumberFormat="1" applyFont="1" applyFill="1" applyBorder="1" applyAlignment="1" applyProtection="1">
      <alignment vertical="center" wrapText="1"/>
      <protection locked="0"/>
    </xf>
    <xf numFmtId="3" fontId="8" fillId="0" borderId="13" xfId="0" applyNumberFormat="1" applyFont="1" applyFill="1" applyBorder="1" applyAlignment="1" applyProtection="1">
      <alignment vertical="center" wrapText="1"/>
      <protection locked="0"/>
    </xf>
    <xf numFmtId="3" fontId="8" fillId="0" borderId="21" xfId="0" applyNumberFormat="1" applyFont="1" applyFill="1" applyBorder="1" applyAlignment="1" applyProtection="1">
      <alignment vertical="center" wrapText="1"/>
      <protection locked="0"/>
    </xf>
    <xf numFmtId="3" fontId="8" fillId="0" borderId="11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center"/>
      <protection/>
    </xf>
    <xf numFmtId="0" fontId="6" fillId="36" borderId="32" xfId="0" applyFont="1" applyFill="1" applyBorder="1" applyAlignment="1" applyProtection="1">
      <alignment horizontal="center" vertical="center" wrapText="1"/>
      <protection/>
    </xf>
    <xf numFmtId="0" fontId="6" fillId="36" borderId="14" xfId="0" applyFont="1" applyFill="1" applyBorder="1" applyAlignment="1" applyProtection="1">
      <alignment horizontal="center" vertical="center" wrapText="1"/>
      <protection/>
    </xf>
    <xf numFmtId="0" fontId="6" fillId="36" borderId="14" xfId="0" applyFont="1" applyFill="1" applyBorder="1" applyAlignment="1" applyProtection="1">
      <alignment horizontal="center" vertical="center" wrapText="1"/>
      <protection locked="0"/>
    </xf>
    <xf numFmtId="181" fontId="0" fillId="36" borderId="20" xfId="60" applyNumberFormat="1" applyFont="1" applyFill="1" applyBorder="1" applyAlignment="1" applyProtection="1">
      <alignment horizontal="center"/>
      <protection locked="0"/>
    </xf>
    <xf numFmtId="9" fontId="0" fillId="36" borderId="22" xfId="60" applyNumberFormat="1" applyFont="1" applyFill="1" applyBorder="1" applyAlignment="1" applyProtection="1">
      <alignment horizontal="center"/>
      <protection/>
    </xf>
    <xf numFmtId="9" fontId="0" fillId="36" borderId="20" xfId="60" applyNumberFormat="1" applyFont="1" applyFill="1" applyBorder="1" applyAlignment="1" applyProtection="1">
      <alignment horizontal="center"/>
      <protection/>
    </xf>
    <xf numFmtId="9" fontId="0" fillId="36" borderId="33" xfId="6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3" fontId="7" fillId="0" borderId="17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0" fontId="6" fillId="36" borderId="34" xfId="0" applyFont="1" applyFill="1" applyBorder="1" applyAlignment="1" applyProtection="1">
      <alignment horizontal="center" vertical="center" wrapText="1"/>
      <protection/>
    </xf>
    <xf numFmtId="3" fontId="6" fillId="36" borderId="34" xfId="0" applyNumberFormat="1" applyFont="1" applyFill="1" applyBorder="1" applyAlignment="1" applyProtection="1">
      <alignment horizontal="center" vertical="center" wrapText="1"/>
      <protection/>
    </xf>
    <xf numFmtId="0" fontId="6" fillId="36" borderId="14" xfId="0" applyFont="1" applyFill="1" applyBorder="1" applyAlignment="1" applyProtection="1">
      <alignment horizontal="center" vertical="center" wrapText="1"/>
      <protection/>
    </xf>
    <xf numFmtId="3" fontId="6" fillId="36" borderId="14" xfId="0" applyNumberFormat="1" applyFont="1" applyFill="1" applyBorder="1" applyAlignment="1" applyProtection="1">
      <alignment horizontal="center" vertical="center" wrapText="1"/>
      <protection/>
    </xf>
    <xf numFmtId="3" fontId="15" fillId="36" borderId="14" xfId="0" applyNumberFormat="1" applyFont="1" applyFill="1" applyBorder="1" applyAlignment="1" applyProtection="1">
      <alignment horizontal="center" vertical="center" wrapText="1"/>
      <protection/>
    </xf>
    <xf numFmtId="3" fontId="6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3" fontId="0" fillId="0" borderId="16" xfId="0" applyNumberFormat="1" applyFont="1" applyFill="1" applyBorder="1" applyAlignment="1" applyProtection="1">
      <alignment horizontal="center" vertical="top" wrapText="1"/>
      <protection locked="0"/>
    </xf>
    <xf numFmtId="3" fontId="8" fillId="0" borderId="17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3" fontId="8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3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3" fontId="0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vertical="top" wrapText="1"/>
      <protection locked="0"/>
    </xf>
    <xf numFmtId="3" fontId="0" fillId="0" borderId="15" xfId="0" applyNumberFormat="1" applyFont="1" applyFill="1" applyBorder="1" applyAlignment="1" applyProtection="1">
      <alignment horizontal="center" vertical="top" wrapText="1"/>
      <protection locked="0"/>
    </xf>
    <xf numFmtId="3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 locked="0"/>
    </xf>
    <xf numFmtId="3" fontId="0" fillId="0" borderId="2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vertical="top" wrapText="1"/>
      <protection locked="0"/>
    </xf>
    <xf numFmtId="3" fontId="0" fillId="0" borderId="14" xfId="0" applyNumberFormat="1" applyFont="1" applyFill="1" applyBorder="1" applyAlignment="1" applyProtection="1">
      <alignment horizontal="center" vertical="top" wrapText="1"/>
      <protection locked="0"/>
    </xf>
    <xf numFmtId="3" fontId="0" fillId="0" borderId="14" xfId="0" applyNumberFormat="1" applyFont="1" applyFill="1" applyBorder="1" applyAlignment="1" applyProtection="1">
      <alignment horizontal="center" vertical="top" wrapText="1"/>
      <protection/>
    </xf>
    <xf numFmtId="3" fontId="0" fillId="0" borderId="27" xfId="0" applyNumberFormat="1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3" fontId="6" fillId="36" borderId="34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6" borderId="3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 horizontal="left" vertical="center" wrapText="1"/>
      <protection/>
    </xf>
    <xf numFmtId="3" fontId="0" fillId="0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 horizontal="center" vertical="center" wrapText="1"/>
      <protection/>
    </xf>
    <xf numFmtId="3" fontId="0" fillId="0" borderId="17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3" fillId="0" borderId="0" xfId="47" applyNumberFormat="1" applyFont="1" applyFill="1" applyBorder="1" applyAlignment="1" applyProtection="1">
      <alignment/>
      <protection locked="0"/>
    </xf>
    <xf numFmtId="3" fontId="11" fillId="0" borderId="0" xfId="47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Alignment="1" applyProtection="1">
      <alignment horizontal="center" vertical="center" wrapText="1"/>
      <protection locked="0"/>
    </xf>
    <xf numFmtId="3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 horizontal="left" vertical="top" wrapText="1"/>
      <protection locked="0"/>
    </xf>
    <xf numFmtId="3" fontId="0" fillId="0" borderId="14" xfId="0" applyNumberFormat="1" applyFont="1" applyFill="1" applyBorder="1" applyAlignment="1" applyProtection="1">
      <alignment horizontal="left" vertical="top" wrapText="1"/>
      <protection locked="0"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14" xfId="0" applyNumberFormat="1" applyFont="1" applyFill="1" applyBorder="1" applyAlignment="1" applyProtection="1">
      <alignment horizontal="left" vertical="top" wrapText="1"/>
      <protection/>
    </xf>
    <xf numFmtId="3" fontId="0" fillId="0" borderId="15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 horizontal="left"/>
      <protection/>
    </xf>
    <xf numFmtId="3" fontId="0" fillId="0" borderId="17" xfId="0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Fill="1" applyBorder="1" applyAlignment="1" applyProtection="1">
      <alignment horizontal="right"/>
      <protection locked="0"/>
    </xf>
    <xf numFmtId="3" fontId="7" fillId="0" borderId="17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3" fontId="7" fillId="0" borderId="18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21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Fill="1" applyBorder="1" applyAlignment="1" applyProtection="1">
      <alignment vertical="center" wrapText="1"/>
      <protection/>
    </xf>
    <xf numFmtId="3" fontId="8" fillId="0" borderId="12" xfId="0" applyNumberFormat="1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Alignment="1" applyProtection="1">
      <alignment horizontal="left" vertical="center" wrapText="1"/>
      <protection/>
    </xf>
    <xf numFmtId="3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 applyProtection="1">
      <alignment horizontal="left" vertical="center" wrapText="1"/>
      <protection locked="0"/>
    </xf>
    <xf numFmtId="3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6" fillId="0" borderId="19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3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21" xfId="0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horizontal="right" vertical="center" wrapText="1"/>
      <protection locked="0"/>
    </xf>
    <xf numFmtId="0" fontId="3" fillId="0" borderId="0" xfId="47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3" fontId="0" fillId="0" borderId="15" xfId="57" applyNumberFormat="1" applyFont="1" applyFill="1" applyBorder="1" applyAlignment="1" applyProtection="1">
      <alignment horizontal="center" vertical="center" wrapText="1"/>
      <protection locked="0"/>
    </xf>
    <xf numFmtId="3" fontId="0" fillId="0" borderId="15" xfId="57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3" fontId="0" fillId="0" borderId="23" xfId="57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17" xfId="57" applyNumberFormat="1" applyFont="1" applyFill="1" applyBorder="1" applyAlignment="1" applyProtection="1">
      <alignment horizontal="center"/>
      <protection/>
    </xf>
    <xf numFmtId="3" fontId="0" fillId="0" borderId="19" xfId="57" applyNumberFormat="1" applyFont="1" applyFill="1" applyBorder="1" applyAlignment="1" applyProtection="1">
      <alignment horizontal="center"/>
      <protection/>
    </xf>
    <xf numFmtId="3" fontId="0" fillId="0" borderId="0" xfId="57" applyNumberFormat="1" applyFont="1" applyFill="1" applyBorder="1" applyAlignment="1" applyProtection="1">
      <alignment horizontal="center"/>
      <protection/>
    </xf>
    <xf numFmtId="3" fontId="6" fillId="0" borderId="17" xfId="57" applyNumberFormat="1" applyFont="1" applyFill="1" applyBorder="1" applyAlignment="1" applyProtection="1">
      <alignment horizontal="center"/>
      <protection/>
    </xf>
    <xf numFmtId="3" fontId="6" fillId="0" borderId="19" xfId="57" applyNumberFormat="1" applyFont="1" applyFill="1" applyBorder="1" applyAlignment="1" applyProtection="1">
      <alignment horizontal="center"/>
      <protection/>
    </xf>
    <xf numFmtId="3" fontId="6" fillId="0" borderId="0" xfId="57" applyNumberFormat="1" applyFont="1" applyFill="1" applyBorder="1" applyAlignment="1" applyProtection="1">
      <alignment horizontal="center"/>
      <protection/>
    </xf>
    <xf numFmtId="3" fontId="0" fillId="0" borderId="15" xfId="57" applyNumberFormat="1" applyFont="1" applyFill="1" applyBorder="1" applyAlignment="1" applyProtection="1">
      <alignment horizontal="left" vertical="center" wrapText="1"/>
      <protection locked="0"/>
    </xf>
    <xf numFmtId="3" fontId="0" fillId="0" borderId="15" xfId="50" applyNumberFormat="1" applyFont="1" applyFill="1" applyBorder="1" applyAlignment="1" applyProtection="1">
      <alignment horizontal="center" vertical="center" wrapText="1"/>
      <protection locked="0"/>
    </xf>
    <xf numFmtId="3" fontId="0" fillId="0" borderId="15" xfId="57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3" fontId="6" fillId="36" borderId="14" xfId="57" applyNumberFormat="1" applyFont="1" applyFill="1" applyBorder="1" applyAlignment="1" applyProtection="1">
      <alignment vertical="center" wrapText="1"/>
      <protection/>
    </xf>
    <xf numFmtId="3" fontId="6" fillId="36" borderId="14" xfId="57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3" fontId="8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3" fontId="8" fillId="0" borderId="19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3" fontId="8" fillId="0" borderId="21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4" fontId="0" fillId="0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 horizontal="center" vertical="top" wrapText="1"/>
      <protection locked="0"/>
    </xf>
    <xf numFmtId="4" fontId="0" fillId="0" borderId="23" xfId="0" applyNumberFormat="1" applyFont="1" applyFill="1" applyBorder="1" applyAlignment="1" applyProtection="1">
      <alignment horizontal="center" vertical="top" wrapText="1"/>
      <protection locked="0"/>
    </xf>
    <xf numFmtId="3" fontId="0" fillId="0" borderId="23" xfId="0" applyNumberFormat="1" applyFont="1" applyFill="1" applyBorder="1" applyAlignment="1" applyProtection="1">
      <alignment horizontal="center" vertical="top" wrapText="1"/>
      <protection locked="0"/>
    </xf>
    <xf numFmtId="4" fontId="0" fillId="0" borderId="14" xfId="0" applyNumberFormat="1" applyFont="1" applyFill="1" applyBorder="1" applyAlignment="1" applyProtection="1">
      <alignment horizontal="center" vertical="top" wrapText="1"/>
      <protection locked="0"/>
    </xf>
    <xf numFmtId="3" fontId="3" fillId="0" borderId="0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3" fontId="8" fillId="0" borderId="19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Alignment="1" applyProtection="1">
      <alignment horizontal="left"/>
      <protection/>
    </xf>
    <xf numFmtId="3" fontId="6" fillId="0" borderId="19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19" xfId="0" applyNumberFormat="1" applyFont="1" applyFill="1" applyBorder="1" applyAlignment="1" applyProtection="1">
      <alignment horizontal="right"/>
      <protection locked="0"/>
    </xf>
    <xf numFmtId="3" fontId="0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/>
      <protection locked="0"/>
    </xf>
    <xf numFmtId="3" fontId="0" fillId="36" borderId="34" xfId="0" applyNumberFormat="1" applyFont="1" applyFill="1" applyBorder="1" applyAlignment="1" applyProtection="1">
      <alignment/>
      <protection/>
    </xf>
    <xf numFmtId="3" fontId="0" fillId="36" borderId="34" xfId="0" applyNumberFormat="1" applyFont="1" applyFill="1" applyBorder="1" applyAlignment="1" applyProtection="1">
      <alignment/>
      <protection/>
    </xf>
    <xf numFmtId="3" fontId="22" fillId="36" borderId="32" xfId="57" applyNumberFormat="1" applyFont="1" applyFill="1" applyBorder="1" applyAlignment="1" applyProtection="1">
      <alignment horizontal="center" vertical="center" wrapText="1"/>
      <protection locked="0"/>
    </xf>
    <xf numFmtId="3" fontId="22" fillId="36" borderId="34" xfId="57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57" applyNumberFormat="1" applyFont="1" applyFill="1" applyBorder="1" applyAlignment="1" applyProtection="1">
      <alignment horizontal="center" vertical="center"/>
      <protection locked="0"/>
    </xf>
    <xf numFmtId="3" fontId="0" fillId="0" borderId="0" xfId="57" applyNumberFormat="1" applyFont="1" applyFill="1" applyBorder="1" applyAlignment="1" applyProtection="1">
      <alignment vertical="center"/>
      <protection locked="0"/>
    </xf>
    <xf numFmtId="3" fontId="0" fillId="0" borderId="17" xfId="58" applyNumberFormat="1" applyFont="1" applyFill="1" applyBorder="1" applyAlignment="1" applyProtection="1">
      <alignment vertical="center"/>
      <protection locked="0"/>
    </xf>
    <xf numFmtId="3" fontId="0" fillId="0" borderId="19" xfId="58" applyNumberFormat="1" applyFont="1" applyFill="1" applyBorder="1" applyAlignment="1" applyProtection="1">
      <alignment horizontal="center" vertical="center"/>
      <protection locked="0"/>
    </xf>
    <xf numFmtId="3" fontId="0" fillId="0" borderId="0" xfId="58" applyNumberFormat="1" applyFont="1" applyFill="1" applyAlignment="1" applyProtection="1">
      <alignment vertical="center"/>
      <protection locked="0"/>
    </xf>
    <xf numFmtId="3" fontId="6" fillId="0" borderId="0" xfId="58" applyNumberFormat="1" applyFont="1" applyFill="1" applyAlignment="1" applyProtection="1">
      <alignment horizontal="center" vertical="center"/>
      <protection locked="0"/>
    </xf>
    <xf numFmtId="3" fontId="0" fillId="0" borderId="38" xfId="58" applyNumberFormat="1" applyFont="1" applyFill="1" applyBorder="1" applyAlignment="1" applyProtection="1">
      <alignment horizontal="center"/>
      <protection locked="0"/>
    </xf>
    <xf numFmtId="3" fontId="0" fillId="0" borderId="39" xfId="58" applyNumberFormat="1" applyFont="1" applyFill="1" applyBorder="1" applyAlignment="1" applyProtection="1">
      <alignment horizontal="center"/>
      <protection locked="0"/>
    </xf>
    <xf numFmtId="3" fontId="0" fillId="0" borderId="40" xfId="58" applyNumberFormat="1" applyFont="1" applyFill="1" applyBorder="1" applyAlignment="1" applyProtection="1">
      <alignment horizontal="center"/>
      <protection locked="0"/>
    </xf>
    <xf numFmtId="3" fontId="0" fillId="0" borderId="41" xfId="58" applyNumberFormat="1" applyFont="1" applyFill="1" applyBorder="1" applyAlignment="1" applyProtection="1">
      <alignment horizontal="center"/>
      <protection locked="0"/>
    </xf>
    <xf numFmtId="3" fontId="0" fillId="0" borderId="40" xfId="58" applyNumberFormat="1" applyFont="1" applyFill="1" applyBorder="1" applyAlignment="1" applyProtection="1">
      <alignment horizontal="center"/>
      <protection/>
    </xf>
    <xf numFmtId="3" fontId="0" fillId="0" borderId="17" xfId="58" applyNumberFormat="1" applyFont="1" applyFill="1" applyBorder="1" applyProtection="1">
      <alignment/>
      <protection locked="0"/>
    </xf>
    <xf numFmtId="3" fontId="0" fillId="0" borderId="19" xfId="58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3" fontId="0" fillId="0" borderId="0" xfId="58" applyNumberFormat="1" applyFont="1" applyFill="1" applyBorder="1" applyAlignment="1" applyProtection="1">
      <alignment vertical="center" wrapText="1"/>
      <protection locked="0"/>
    </xf>
    <xf numFmtId="3" fontId="0" fillId="0" borderId="0" xfId="58" applyNumberFormat="1" applyFont="1" applyFill="1" applyAlignment="1" applyProtection="1">
      <alignment vertical="center" wrapText="1"/>
      <protection locked="0"/>
    </xf>
    <xf numFmtId="3" fontId="0" fillId="0" borderId="42" xfId="58" applyNumberFormat="1" applyFont="1" applyFill="1" applyBorder="1" applyAlignment="1" applyProtection="1">
      <alignment horizontal="center"/>
      <protection locked="0"/>
    </xf>
    <xf numFmtId="3" fontId="0" fillId="0" borderId="0" xfId="58" applyNumberFormat="1" applyFont="1" applyFill="1" applyAlignment="1" applyProtection="1">
      <alignment horizontal="center"/>
      <protection locked="0"/>
    </xf>
    <xf numFmtId="3" fontId="71" fillId="0" borderId="0" xfId="58" applyNumberFormat="1" applyFont="1" applyFill="1" applyProtection="1">
      <alignment/>
      <protection locked="0"/>
    </xf>
    <xf numFmtId="3" fontId="0" fillId="0" borderId="0" xfId="58" applyNumberFormat="1" applyFont="1" applyFill="1" applyAlignment="1" applyProtection="1">
      <alignment horizontal="center"/>
      <protection locked="0"/>
    </xf>
    <xf numFmtId="3" fontId="22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0" xfId="47" applyNumberFormat="1" applyFill="1" applyBorder="1" applyAlignment="1" applyProtection="1">
      <alignment vertical="center" wrapText="1"/>
      <protection locked="0"/>
    </xf>
    <xf numFmtId="3" fontId="7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70" fillId="0" borderId="0" xfId="47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3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3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 horizontal="right"/>
      <protection locked="0"/>
    </xf>
    <xf numFmtId="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24" xfId="57" applyFont="1" applyFill="1" applyBorder="1" applyAlignment="1" applyProtection="1">
      <alignment vertical="center" wrapText="1"/>
      <protection/>
    </xf>
    <xf numFmtId="9" fontId="0" fillId="0" borderId="24" xfId="57" applyNumberFormat="1" applyFont="1" applyFill="1" applyBorder="1" applyAlignment="1" applyProtection="1">
      <alignment horizontal="center" vertical="center" wrapText="1"/>
      <protection/>
    </xf>
    <xf numFmtId="0" fontId="0" fillId="0" borderId="15" xfId="57" applyFont="1" applyFill="1" applyBorder="1" applyAlignment="1" applyProtection="1">
      <alignment vertical="center" wrapText="1"/>
      <protection/>
    </xf>
    <xf numFmtId="9" fontId="0" fillId="0" borderId="15" xfId="57" applyNumberFormat="1" applyFont="1" applyFill="1" applyBorder="1" applyAlignment="1" applyProtection="1">
      <alignment horizontal="center" vertical="center" wrapText="1"/>
      <protection/>
    </xf>
    <xf numFmtId="0" fontId="0" fillId="0" borderId="14" xfId="57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1" fontId="0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7" applyFont="1" applyFill="1" applyBorder="1" applyAlignment="1" applyProtection="1">
      <alignment vertical="center" wrapText="1"/>
      <protection locked="0"/>
    </xf>
    <xf numFmtId="1" fontId="0" fillId="0" borderId="15" xfId="57" applyNumberFormat="1" applyFont="1" applyFill="1" applyBorder="1" applyAlignment="1" applyProtection="1">
      <alignment horizontal="center" vertical="center" wrapText="1"/>
      <protection locked="0"/>
    </xf>
    <xf numFmtId="3" fontId="0" fillId="0" borderId="23" xfId="57" applyNumberFormat="1" applyFont="1" applyFill="1" applyBorder="1" applyAlignment="1" applyProtection="1">
      <alignment horizontal="center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 applyProtection="1">
      <alignment vertical="center" wrapText="1"/>
      <protection locked="0"/>
    </xf>
    <xf numFmtId="3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8" fontId="0" fillId="0" borderId="0" xfId="50" applyNumberFormat="1" applyFon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/>
      <protection/>
    </xf>
    <xf numFmtId="3" fontId="8" fillId="0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 vertical="top" wrapText="1"/>
      <protection/>
    </xf>
    <xf numFmtId="0" fontId="0" fillId="0" borderId="45" xfId="0" applyFont="1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/>
      <protection/>
    </xf>
    <xf numFmtId="0" fontId="0" fillId="0" borderId="4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 horizontal="center"/>
      <protection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181" fontId="0" fillId="0" borderId="20" xfId="60" applyNumberFormat="1" applyFont="1" applyFill="1" applyBorder="1" applyAlignment="1" applyProtection="1">
      <alignment horizontal="center"/>
      <protection locked="0"/>
    </xf>
    <xf numFmtId="0" fontId="16" fillId="0" borderId="46" xfId="0" applyFont="1" applyFill="1" applyBorder="1" applyAlignment="1" applyProtection="1">
      <alignment/>
      <protection/>
    </xf>
    <xf numFmtId="0" fontId="16" fillId="0" borderId="47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0" fontId="0" fillId="0" borderId="49" xfId="0" applyFont="1" applyFill="1" applyBorder="1" applyAlignment="1" applyProtection="1">
      <alignment/>
      <protection/>
    </xf>
    <xf numFmtId="0" fontId="0" fillId="0" borderId="49" xfId="0" applyFont="1" applyFill="1" applyBorder="1" applyAlignment="1" applyProtection="1">
      <alignment horizontal="left"/>
      <protection/>
    </xf>
    <xf numFmtId="0" fontId="0" fillId="0" borderId="50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3" fontId="6" fillId="37" borderId="34" xfId="0" applyNumberFormat="1" applyFont="1" applyFill="1" applyBorder="1" applyAlignment="1" applyProtection="1">
      <alignment horizontal="center" vertical="top" wrapText="1"/>
      <protection locked="0"/>
    </xf>
    <xf numFmtId="3" fontId="3" fillId="0" borderId="0" xfId="47" applyNumberFormat="1" applyFill="1" applyBorder="1" applyAlignment="1" applyProtection="1">
      <alignment/>
      <protection locked="0"/>
    </xf>
    <xf numFmtId="0" fontId="3" fillId="0" borderId="0" xfId="47" applyBorder="1" applyAlignment="1" applyProtection="1">
      <alignment/>
      <protection/>
    </xf>
    <xf numFmtId="0" fontId="6" fillId="36" borderId="51" xfId="0" applyFont="1" applyFill="1" applyBorder="1" applyAlignment="1" applyProtection="1">
      <alignment horizontal="center" vertical="center" wrapText="1"/>
      <protection locked="0"/>
    </xf>
    <xf numFmtId="0" fontId="6" fillId="36" borderId="32" xfId="0" applyFont="1" applyFill="1" applyBorder="1" applyAlignment="1" applyProtection="1">
      <alignment horizontal="center" vertical="center" wrapText="1"/>
      <protection/>
    </xf>
    <xf numFmtId="3" fontId="6" fillId="36" borderId="34" xfId="0" applyNumberFormat="1" applyFont="1" applyFill="1" applyBorder="1" applyAlignment="1" applyProtection="1">
      <alignment horizontal="center" vertical="center" wrapText="1"/>
      <protection/>
    </xf>
    <xf numFmtId="3" fontId="6" fillId="36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24" xfId="57" applyNumberFormat="1" applyFont="1" applyFill="1" applyBorder="1" applyAlignment="1" applyProtection="1">
      <alignment horizontal="center" vertical="center" wrapText="1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3" fontId="22" fillId="36" borderId="34" xfId="0" applyNumberFormat="1" applyFont="1" applyFill="1" applyBorder="1" applyAlignment="1" applyProtection="1">
      <alignment horizontal="center" vertical="center" wrapText="1"/>
      <protection/>
    </xf>
    <xf numFmtId="198" fontId="0" fillId="0" borderId="19" xfId="50" applyNumberFormat="1" applyFont="1" applyFill="1" applyBorder="1" applyAlignment="1" applyProtection="1">
      <alignment horizontal="center"/>
      <protection/>
    </xf>
    <xf numFmtId="198" fontId="0" fillId="0" borderId="0" xfId="50" applyNumberFormat="1" applyFont="1" applyFill="1" applyAlignment="1" applyProtection="1">
      <alignment vertical="top" wrapText="1"/>
      <protection locked="0"/>
    </xf>
    <xf numFmtId="3" fontId="6" fillId="38" borderId="14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 wrapText="1"/>
      <protection locked="0"/>
    </xf>
    <xf numFmtId="3" fontId="6" fillId="38" borderId="34" xfId="0" applyNumberFormat="1" applyFont="1" applyFill="1" applyBorder="1" applyAlignment="1" applyProtection="1">
      <alignment horizontal="center" vertical="center" wrapText="1"/>
      <protection/>
    </xf>
    <xf numFmtId="3" fontId="7" fillId="39" borderId="36" xfId="0" applyNumberFormat="1" applyFont="1" applyFill="1" applyBorder="1" applyAlignment="1" applyProtection="1">
      <alignment horizontal="center" vertical="center" wrapText="1"/>
      <protection locked="0"/>
    </xf>
    <xf numFmtId="3" fontId="7" fillId="39" borderId="36" xfId="0" applyNumberFormat="1" applyFont="1" applyFill="1" applyBorder="1" applyAlignment="1" applyProtection="1">
      <alignment vertical="center" wrapText="1"/>
      <protection locked="0"/>
    </xf>
    <xf numFmtId="3" fontId="0" fillId="40" borderId="16" xfId="0" applyNumberFormat="1" applyFont="1" applyFill="1" applyBorder="1" applyAlignment="1" applyProtection="1">
      <alignment horizontal="center"/>
      <protection/>
    </xf>
    <xf numFmtId="3" fontId="0" fillId="40" borderId="15" xfId="0" applyNumberFormat="1" applyFont="1" applyFill="1" applyBorder="1" applyAlignment="1" applyProtection="1">
      <alignment horizontal="center"/>
      <protection/>
    </xf>
    <xf numFmtId="3" fontId="0" fillId="40" borderId="14" xfId="0" applyNumberFormat="1" applyFont="1" applyFill="1" applyBorder="1" applyAlignment="1" applyProtection="1">
      <alignment horizontal="center"/>
      <protection/>
    </xf>
    <xf numFmtId="3" fontId="0" fillId="38" borderId="16" xfId="0" applyNumberFormat="1" applyFont="1" applyFill="1" applyBorder="1" applyAlignment="1" applyProtection="1">
      <alignment horizontal="center"/>
      <protection/>
    </xf>
    <xf numFmtId="3" fontId="0" fillId="38" borderId="15" xfId="0" applyNumberFormat="1" applyFont="1" applyFill="1" applyBorder="1" applyAlignment="1" applyProtection="1">
      <alignment horizontal="center"/>
      <protection/>
    </xf>
    <xf numFmtId="3" fontId="0" fillId="38" borderId="14" xfId="0" applyNumberFormat="1" applyFont="1" applyFill="1" applyBorder="1" applyAlignment="1" applyProtection="1">
      <alignment horizontal="center"/>
      <protection/>
    </xf>
    <xf numFmtId="3" fontId="7" fillId="39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39" borderId="32" xfId="0" applyNumberFormat="1" applyFont="1" applyFill="1" applyBorder="1" applyAlignment="1" applyProtection="1">
      <alignment horizontal="center" vertical="center" wrapText="1"/>
      <protection locked="0"/>
    </xf>
    <xf numFmtId="3" fontId="7" fillId="39" borderId="35" xfId="0" applyNumberFormat="1" applyFont="1" applyFill="1" applyBorder="1" applyAlignment="1" applyProtection="1">
      <alignment horizontal="center" vertical="center" wrapText="1"/>
      <protection locked="0"/>
    </xf>
    <xf numFmtId="3" fontId="7" fillId="39" borderId="35" xfId="0" applyNumberFormat="1" applyFont="1" applyFill="1" applyBorder="1" applyAlignment="1" applyProtection="1">
      <alignment vertical="center" wrapText="1"/>
      <protection locked="0"/>
    </xf>
    <xf numFmtId="3" fontId="7" fillId="38" borderId="34" xfId="0" applyNumberFormat="1" applyFont="1" applyFill="1" applyBorder="1" applyAlignment="1" applyProtection="1">
      <alignment horizontal="center" vertical="center" wrapText="1"/>
      <protection/>
    </xf>
    <xf numFmtId="3" fontId="6" fillId="38" borderId="34" xfId="0" applyNumberFormat="1" applyFont="1" applyFill="1" applyBorder="1" applyAlignment="1" applyProtection="1">
      <alignment horizontal="center" vertical="center" wrapText="1"/>
      <protection locked="0"/>
    </xf>
    <xf numFmtId="3" fontId="0" fillId="36" borderId="15" xfId="0" applyNumberFormat="1" applyFont="1" applyFill="1" applyBorder="1" applyAlignment="1" applyProtection="1">
      <alignment horizontal="center" vertical="center" wrapText="1"/>
      <protection locked="0"/>
    </xf>
    <xf numFmtId="3" fontId="0" fillId="36" borderId="15" xfId="0" applyNumberFormat="1" applyFont="1" applyFill="1" applyBorder="1" applyAlignment="1" applyProtection="1">
      <alignment horizontal="center" vertical="center" wrapText="1"/>
      <protection/>
    </xf>
    <xf numFmtId="0" fontId="6" fillId="39" borderId="52" xfId="0" applyFont="1" applyFill="1" applyBorder="1" applyAlignment="1" applyProtection="1">
      <alignment vertical="center" wrapText="1"/>
      <protection locked="0"/>
    </xf>
    <xf numFmtId="3" fontId="6" fillId="36" borderId="34" xfId="0" applyNumberFormat="1" applyFont="1" applyFill="1" applyBorder="1" applyAlignment="1" applyProtection="1">
      <alignment horizontal="center" vertical="top" wrapText="1"/>
      <protection/>
    </xf>
    <xf numFmtId="3" fontId="6" fillId="36" borderId="34" xfId="0" applyNumberFormat="1" applyFont="1" applyFill="1" applyBorder="1" applyAlignment="1" applyProtection="1">
      <alignment horizontal="center"/>
      <protection/>
    </xf>
    <xf numFmtId="3" fontId="6" fillId="38" borderId="34" xfId="0" applyNumberFormat="1" applyFont="1" applyFill="1" applyBorder="1" applyAlignment="1" applyProtection="1">
      <alignment horizontal="center"/>
      <protection/>
    </xf>
    <xf numFmtId="3" fontId="6" fillId="40" borderId="34" xfId="0" applyNumberFormat="1" applyFont="1" applyFill="1" applyBorder="1" applyAlignment="1" applyProtection="1">
      <alignment horizontal="center"/>
      <protection/>
    </xf>
    <xf numFmtId="3" fontId="6" fillId="36" borderId="34" xfId="0" applyNumberFormat="1" applyFont="1" applyFill="1" applyBorder="1" applyAlignment="1" applyProtection="1">
      <alignment horizontal="center"/>
      <protection locked="0"/>
    </xf>
    <xf numFmtId="0" fontId="6" fillId="39" borderId="52" xfId="0" applyFont="1" applyFill="1" applyBorder="1" applyAlignment="1" applyProtection="1">
      <alignment vertical="center" wrapText="1"/>
      <protection/>
    </xf>
    <xf numFmtId="3" fontId="6" fillId="40" borderId="34" xfId="0" applyNumberFormat="1" applyFont="1" applyFill="1" applyBorder="1" applyAlignment="1" applyProtection="1">
      <alignment horizontal="center" vertical="top" wrapText="1"/>
      <protection/>
    </xf>
    <xf numFmtId="3" fontId="6" fillId="39" borderId="34" xfId="57" applyNumberFormat="1" applyFont="1" applyFill="1" applyBorder="1" applyAlignment="1" applyProtection="1">
      <alignment horizontal="center" vertical="center" wrapText="1"/>
      <protection/>
    </xf>
    <xf numFmtId="3" fontId="6" fillId="36" borderId="34" xfId="0" applyNumberFormat="1" applyFont="1" applyFill="1" applyBorder="1" applyAlignment="1" applyProtection="1">
      <alignment horizontal="center" vertical="center"/>
      <protection/>
    </xf>
    <xf numFmtId="0" fontId="6" fillId="36" borderId="13" xfId="0" applyFont="1" applyFill="1" applyBorder="1" applyAlignment="1" applyProtection="1">
      <alignment horizontal="left"/>
      <protection/>
    </xf>
    <xf numFmtId="0" fontId="6" fillId="36" borderId="51" xfId="0" applyFont="1" applyFill="1" applyBorder="1" applyAlignment="1" applyProtection="1">
      <alignment horizontal="left"/>
      <protection/>
    </xf>
    <xf numFmtId="0" fontId="6" fillId="36" borderId="53" xfId="0" applyFont="1" applyFill="1" applyBorder="1" applyAlignment="1" applyProtection="1">
      <alignment horizontal="left"/>
      <protection/>
    </xf>
    <xf numFmtId="0" fontId="6" fillId="36" borderId="18" xfId="0" applyFont="1" applyFill="1" applyBorder="1" applyAlignment="1" applyProtection="1">
      <alignment horizontal="left"/>
      <protection/>
    </xf>
    <xf numFmtId="0" fontId="0" fillId="0" borderId="51" xfId="0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/>
      <protection/>
    </xf>
    <xf numFmtId="3" fontId="6" fillId="38" borderId="34" xfId="57" applyNumberFormat="1" applyFont="1" applyFill="1" applyBorder="1" applyAlignment="1" applyProtection="1">
      <alignment horizontal="center" vertical="center"/>
      <protection/>
    </xf>
    <xf numFmtId="3" fontId="0" fillId="36" borderId="15" xfId="57" applyNumberFormat="1" applyFont="1" applyFill="1" applyBorder="1" applyAlignment="1" applyProtection="1">
      <alignment horizontal="center" vertical="center" wrapText="1"/>
      <protection/>
    </xf>
    <xf numFmtId="3" fontId="15" fillId="38" borderId="34" xfId="0" applyNumberFormat="1" applyFont="1" applyFill="1" applyBorder="1" applyAlignment="1" applyProtection="1">
      <alignment horizontal="center"/>
      <protection/>
    </xf>
    <xf numFmtId="188" fontId="0" fillId="0" borderId="0" xfId="60" applyNumberFormat="1" applyFont="1" applyFill="1" applyBorder="1" applyAlignment="1" applyProtection="1">
      <alignment horizontal="center"/>
      <protection/>
    </xf>
    <xf numFmtId="3" fontId="6" fillId="36" borderId="35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39" borderId="54" xfId="58" applyNumberFormat="1" applyFont="1" applyFill="1" applyBorder="1" applyProtection="1">
      <alignment/>
      <protection locked="0"/>
    </xf>
    <xf numFmtId="3" fontId="6" fillId="39" borderId="55" xfId="58" applyNumberFormat="1" applyFont="1" applyFill="1" applyBorder="1" applyAlignment="1" applyProtection="1">
      <alignment horizontal="center" wrapText="1"/>
      <protection/>
    </xf>
    <xf numFmtId="3" fontId="0" fillId="0" borderId="28" xfId="58" applyNumberFormat="1" applyFont="1" applyFill="1" applyBorder="1" applyAlignment="1" applyProtection="1">
      <alignment horizontal="left"/>
      <protection locked="0"/>
    </xf>
    <xf numFmtId="3" fontId="0" fillId="0" borderId="41" xfId="58" applyNumberFormat="1" applyFont="1" applyFill="1" applyBorder="1" applyAlignment="1" applyProtection="1">
      <alignment horizontal="center"/>
      <protection locked="0"/>
    </xf>
    <xf numFmtId="3" fontId="6" fillId="36" borderId="56" xfId="58" applyNumberFormat="1" applyFont="1" applyFill="1" applyBorder="1" applyAlignment="1" applyProtection="1">
      <alignment horizontal="center" vertical="center"/>
      <protection locked="0"/>
    </xf>
    <xf numFmtId="3" fontId="6" fillId="36" borderId="57" xfId="58" applyNumberFormat="1" applyFont="1" applyFill="1" applyBorder="1" applyAlignment="1" applyProtection="1">
      <alignment horizontal="center" vertical="center" wrapText="1"/>
      <protection/>
    </xf>
    <xf numFmtId="3" fontId="6" fillId="36" borderId="58" xfId="58" applyNumberFormat="1" applyFont="1" applyFill="1" applyBorder="1" applyAlignment="1" applyProtection="1">
      <alignment vertical="center"/>
      <protection locked="0"/>
    </xf>
    <xf numFmtId="3" fontId="6" fillId="36" borderId="59" xfId="58" applyNumberFormat="1" applyFont="1" applyFill="1" applyBorder="1" applyAlignment="1" applyProtection="1">
      <alignment horizontal="center" vertical="center" wrapText="1"/>
      <protection/>
    </xf>
    <xf numFmtId="3" fontId="6" fillId="0" borderId="60" xfId="58" applyNumberFormat="1" applyFont="1" applyFill="1" applyBorder="1" applyAlignment="1" applyProtection="1">
      <alignment vertical="center"/>
      <protection hidden="1"/>
    </xf>
    <xf numFmtId="3" fontId="6" fillId="0" borderId="61" xfId="58" applyNumberFormat="1" applyFont="1" applyFill="1" applyBorder="1" applyAlignment="1" applyProtection="1">
      <alignment vertical="center"/>
      <protection hidden="1"/>
    </xf>
    <xf numFmtId="3" fontId="6" fillId="36" borderId="10" xfId="57" applyNumberFormat="1" applyFont="1" applyFill="1" applyBorder="1" applyAlignment="1" applyProtection="1">
      <alignment horizontal="left" vertical="center" wrapText="1"/>
      <protection locked="0"/>
    </xf>
    <xf numFmtId="3" fontId="6" fillId="36" borderId="62" xfId="57" applyNumberFormat="1" applyFont="1" applyFill="1" applyBorder="1" applyAlignment="1" applyProtection="1">
      <alignment horizontal="center" vertical="center" wrapText="1"/>
      <protection/>
    </xf>
    <xf numFmtId="3" fontId="6" fillId="36" borderId="51" xfId="58" applyNumberFormat="1" applyFont="1" applyFill="1" applyBorder="1" applyAlignment="1" applyProtection="1">
      <alignment horizontal="left"/>
      <protection locked="0"/>
    </xf>
    <xf numFmtId="3" fontId="6" fillId="36" borderId="63" xfId="58" applyNumberFormat="1" applyFont="1" applyFill="1" applyBorder="1" applyAlignment="1" applyProtection="1">
      <alignment horizontal="center"/>
      <protection/>
    </xf>
    <xf numFmtId="3" fontId="0" fillId="36" borderId="24" xfId="57" applyNumberFormat="1" applyFont="1" applyFill="1" applyBorder="1" applyAlignment="1" applyProtection="1">
      <alignment horizontal="center" vertical="center" wrapText="1"/>
      <protection/>
    </xf>
    <xf numFmtId="3" fontId="0" fillId="36" borderId="24" xfId="0" applyNumberFormat="1" applyFont="1" applyFill="1" applyBorder="1" applyAlignment="1" applyProtection="1">
      <alignment horizontal="center" vertical="center" wrapText="1"/>
      <protection/>
    </xf>
    <xf numFmtId="3" fontId="0" fillId="36" borderId="23" xfId="57" applyNumberFormat="1" applyFont="1" applyFill="1" applyBorder="1" applyAlignment="1" applyProtection="1">
      <alignment horizontal="center" vertical="center" wrapText="1"/>
      <protection/>
    </xf>
    <xf numFmtId="3" fontId="0" fillId="36" borderId="14" xfId="0" applyNumberFormat="1" applyFont="1" applyFill="1" applyBorder="1" applyAlignment="1" applyProtection="1">
      <alignment horizontal="center" vertical="center" wrapText="1"/>
      <protection/>
    </xf>
    <xf numFmtId="3" fontId="0" fillId="36" borderId="24" xfId="0" applyNumberFormat="1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36" borderId="16" xfId="0" applyNumberFormat="1" applyFont="1" applyFill="1" applyBorder="1" applyAlignment="1" applyProtection="1">
      <alignment horizontal="center" vertical="top" wrapText="1"/>
      <protection/>
    </xf>
    <xf numFmtId="3" fontId="0" fillId="36" borderId="15" xfId="0" applyNumberFormat="1" applyFont="1" applyFill="1" applyBorder="1" applyAlignment="1" applyProtection="1">
      <alignment horizontal="center" vertical="top" wrapText="1"/>
      <protection/>
    </xf>
    <xf numFmtId="3" fontId="0" fillId="36" borderId="14" xfId="0" applyNumberFormat="1" applyFont="1" applyFill="1" applyBorder="1" applyAlignment="1" applyProtection="1">
      <alignment horizontal="center" vertical="top" wrapText="1"/>
      <protection/>
    </xf>
    <xf numFmtId="3" fontId="0" fillId="36" borderId="24" xfId="0" applyNumberFormat="1" applyFont="1" applyFill="1" applyBorder="1" applyAlignment="1" applyProtection="1">
      <alignment horizontal="center" vertical="top" wrapText="1"/>
      <protection/>
    </xf>
    <xf numFmtId="3" fontId="0" fillId="36" borderId="24" xfId="0" applyNumberFormat="1" applyFont="1" applyFill="1" applyBorder="1" applyAlignment="1" applyProtection="1">
      <alignment horizontal="center" vertical="top" wrapText="1"/>
      <protection/>
    </xf>
    <xf numFmtId="3" fontId="0" fillId="36" borderId="15" xfId="0" applyNumberFormat="1" applyFont="1" applyFill="1" applyBorder="1" applyAlignment="1" applyProtection="1">
      <alignment horizontal="center" vertical="top" wrapText="1"/>
      <protection/>
    </xf>
    <xf numFmtId="3" fontId="0" fillId="36" borderId="14" xfId="0" applyNumberFormat="1" applyFont="1" applyFill="1" applyBorder="1" applyAlignment="1" applyProtection="1">
      <alignment horizontal="center" vertical="top" wrapText="1"/>
      <protection/>
    </xf>
    <xf numFmtId="3" fontId="6" fillId="38" borderId="34" xfId="0" applyNumberFormat="1" applyFont="1" applyFill="1" applyBorder="1" applyAlignment="1" applyProtection="1">
      <alignment horizontal="center" vertical="center"/>
      <protection/>
    </xf>
    <xf numFmtId="3" fontId="0" fillId="36" borderId="14" xfId="0" applyNumberFormat="1" applyFont="1" applyFill="1" applyBorder="1" applyAlignment="1" applyProtection="1">
      <alignment horizontal="center" vertical="top" wrapText="1"/>
      <protection locked="0"/>
    </xf>
    <xf numFmtId="3" fontId="0" fillId="36" borderId="15" xfId="0" applyNumberFormat="1" applyFont="1" applyFill="1" applyBorder="1" applyAlignment="1" applyProtection="1">
      <alignment horizontal="center" vertical="top" wrapText="1"/>
      <protection locked="0"/>
    </xf>
    <xf numFmtId="3" fontId="0" fillId="38" borderId="23" xfId="0" applyNumberFormat="1" applyFont="1" applyFill="1" applyBorder="1" applyAlignment="1" applyProtection="1">
      <alignment horizontal="center" vertical="center" wrapText="1"/>
      <protection/>
    </xf>
    <xf numFmtId="3" fontId="0" fillId="36" borderId="24" xfId="0" applyNumberFormat="1" applyFont="1" applyFill="1" applyBorder="1" applyAlignment="1" applyProtection="1">
      <alignment horizontal="center" vertical="top" wrapText="1"/>
      <protection locked="0"/>
    </xf>
    <xf numFmtId="3" fontId="0" fillId="36" borderId="15" xfId="50" applyNumberFormat="1" applyFont="1" applyFill="1" applyBorder="1" applyAlignment="1" applyProtection="1">
      <alignment horizontal="center"/>
      <protection/>
    </xf>
    <xf numFmtId="3" fontId="0" fillId="36" borderId="23" xfId="50" applyNumberFormat="1" applyFont="1" applyFill="1" applyBorder="1" applyAlignment="1" applyProtection="1">
      <alignment horizontal="center"/>
      <protection/>
    </xf>
    <xf numFmtId="3" fontId="0" fillId="36" borderId="15" xfId="57" applyNumberFormat="1" applyFont="1" applyFill="1" applyBorder="1" applyAlignment="1" applyProtection="1">
      <alignment horizontal="center"/>
      <protection/>
    </xf>
    <xf numFmtId="3" fontId="0" fillId="36" borderId="23" xfId="57" applyNumberFormat="1" applyFont="1" applyFill="1" applyBorder="1" applyAlignment="1" applyProtection="1">
      <alignment horizontal="center"/>
      <protection/>
    </xf>
    <xf numFmtId="3" fontId="0" fillId="36" borderId="20" xfId="60" applyNumberFormat="1" applyFont="1" applyFill="1" applyBorder="1" applyAlignment="1" applyProtection="1">
      <alignment horizontal="center"/>
      <protection/>
    </xf>
    <xf numFmtId="3" fontId="0" fillId="36" borderId="15" xfId="0" applyNumberFormat="1" applyFont="1" applyFill="1" applyBorder="1" applyAlignment="1" applyProtection="1">
      <alignment horizontal="center"/>
      <protection/>
    </xf>
    <xf numFmtId="3" fontId="0" fillId="36" borderId="15" xfId="0" applyNumberFormat="1" applyFont="1" applyFill="1" applyBorder="1" applyAlignment="1" applyProtection="1">
      <alignment horizontal="center"/>
      <protection locked="0"/>
    </xf>
    <xf numFmtId="3" fontId="0" fillId="36" borderId="23" xfId="0" applyNumberFormat="1" applyFont="1" applyFill="1" applyBorder="1" applyAlignment="1" applyProtection="1">
      <alignment horizontal="center" vertical="top" wrapText="1"/>
      <protection/>
    </xf>
    <xf numFmtId="3" fontId="6" fillId="38" borderId="51" xfId="0" applyNumberFormat="1" applyFont="1" applyFill="1" applyBorder="1" applyAlignment="1" applyProtection="1">
      <alignment/>
      <protection locked="0"/>
    </xf>
    <xf numFmtId="3" fontId="6" fillId="38" borderId="51" xfId="0" applyNumberFormat="1" applyFont="1" applyFill="1" applyBorder="1" applyAlignment="1" applyProtection="1">
      <alignment/>
      <protection/>
    </xf>
    <xf numFmtId="9" fontId="0" fillId="0" borderId="34" xfId="60" applyFont="1" applyFill="1" applyBorder="1" applyAlignment="1" applyProtection="1">
      <alignment horizontal="center"/>
      <protection/>
    </xf>
    <xf numFmtId="3" fontId="0" fillId="0" borderId="34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top" wrapText="1"/>
      <protection locked="0"/>
    </xf>
    <xf numFmtId="3" fontId="22" fillId="39" borderId="14" xfId="0" applyNumberFormat="1" applyFont="1" applyFill="1" applyBorder="1" applyAlignment="1" applyProtection="1">
      <alignment horizontal="center" vertical="center" wrapText="1"/>
      <protection locked="0"/>
    </xf>
    <xf numFmtId="3" fontId="8" fillId="38" borderId="16" xfId="0" applyNumberFormat="1" applyFont="1" applyFill="1" applyBorder="1" applyAlignment="1" applyProtection="1">
      <alignment horizontal="center" vertical="center" wrapText="1"/>
      <protection/>
    </xf>
    <xf numFmtId="3" fontId="0" fillId="36" borderId="16" xfId="0" applyNumberFormat="1" applyFont="1" applyFill="1" applyBorder="1" applyAlignment="1" applyProtection="1">
      <alignment horizontal="center" vertical="center" wrapText="1"/>
      <protection/>
    </xf>
    <xf numFmtId="0" fontId="0" fillId="39" borderId="37" xfId="0" applyFont="1" applyFill="1" applyBorder="1" applyAlignment="1" applyProtection="1">
      <alignment vertical="center" wrapText="1"/>
      <protection/>
    </xf>
    <xf numFmtId="0" fontId="0" fillId="39" borderId="12" xfId="0" applyFont="1" applyFill="1" applyBorder="1" applyAlignment="1" applyProtection="1">
      <alignment vertical="center" wrapText="1"/>
      <protection/>
    </xf>
    <xf numFmtId="0" fontId="6" fillId="39" borderId="12" xfId="0" applyFont="1" applyFill="1" applyBorder="1" applyAlignment="1" applyProtection="1">
      <alignment vertical="center" wrapText="1"/>
      <protection/>
    </xf>
    <xf numFmtId="0" fontId="15" fillId="39" borderId="52" xfId="0" applyFont="1" applyFill="1" applyBorder="1" applyAlignment="1" applyProtection="1">
      <alignment vertical="center" wrapText="1"/>
      <protection/>
    </xf>
    <xf numFmtId="3" fontId="0" fillId="36" borderId="15" xfId="0" applyNumberFormat="1" applyFont="1" applyFill="1" applyBorder="1" applyAlignment="1" applyProtection="1">
      <alignment horizontal="center" vertical="center" wrapText="1"/>
      <protection/>
    </xf>
    <xf numFmtId="3" fontId="31" fillId="38" borderId="51" xfId="0" applyNumberFormat="1" applyFont="1" applyFill="1" applyBorder="1" applyAlignment="1" applyProtection="1">
      <alignment horizontal="center"/>
      <protection locked="0"/>
    </xf>
    <xf numFmtId="3" fontId="31" fillId="38" borderId="51" xfId="0" applyNumberFormat="1" applyFont="1" applyFill="1" applyBorder="1" applyAlignment="1" applyProtection="1">
      <alignment/>
      <protection locked="0"/>
    </xf>
    <xf numFmtId="3" fontId="31" fillId="38" borderId="51" xfId="0" applyNumberFormat="1" applyFont="1" applyFill="1" applyBorder="1" applyAlignment="1" applyProtection="1">
      <alignment vertical="center"/>
      <protection/>
    </xf>
    <xf numFmtId="3" fontId="31" fillId="38" borderId="34" xfId="0" applyNumberFormat="1" applyFont="1" applyFill="1" applyBorder="1" applyAlignment="1" applyProtection="1">
      <alignment horizontal="center" vertical="center"/>
      <protection/>
    </xf>
    <xf numFmtId="3" fontId="8" fillId="36" borderId="16" xfId="0" applyNumberFormat="1" applyFont="1" applyFill="1" applyBorder="1" applyAlignment="1" applyProtection="1">
      <alignment wrapText="1"/>
      <protection/>
    </xf>
    <xf numFmtId="3" fontId="8" fillId="36" borderId="16" xfId="0" applyNumberFormat="1" applyFont="1" applyFill="1" applyBorder="1" applyAlignment="1" applyProtection="1">
      <alignment horizontal="center" wrapText="1"/>
      <protection/>
    </xf>
    <xf numFmtId="3" fontId="8" fillId="36" borderId="16" xfId="0" applyNumberFormat="1" applyFont="1" applyFill="1" applyBorder="1" applyAlignment="1" applyProtection="1">
      <alignment horizontal="center" vertical="center" wrapText="1"/>
      <protection/>
    </xf>
    <xf numFmtId="3" fontId="18" fillId="39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38" borderId="34" xfId="0" applyNumberFormat="1" applyFont="1" applyFill="1" applyBorder="1" applyAlignment="1" applyProtection="1">
      <alignment horizontal="center" vertical="center" wrapText="1"/>
      <protection locked="0"/>
    </xf>
    <xf numFmtId="3" fontId="8" fillId="38" borderId="16" xfId="0" applyNumberFormat="1" applyFont="1" applyFill="1" applyBorder="1" applyAlignment="1" applyProtection="1">
      <alignment wrapText="1"/>
      <protection/>
    </xf>
    <xf numFmtId="3" fontId="0" fillId="0" borderId="16" xfId="0" applyNumberFormat="1" applyFont="1" applyFill="1" applyBorder="1" applyAlignment="1" applyProtection="1">
      <alignment horizontal="center" vertical="top" wrapText="1"/>
      <protection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>
      <alignment/>
    </xf>
    <xf numFmtId="0" fontId="0" fillId="0" borderId="15" xfId="56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0" fillId="0" borderId="15" xfId="56" applyNumberFormat="1" applyFont="1" applyFill="1" applyBorder="1" applyAlignment="1" applyProtection="1">
      <alignment horizontal="left" vertical="center" wrapText="1"/>
      <protection locked="0"/>
    </xf>
    <xf numFmtId="3" fontId="0" fillId="0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24" xfId="57" applyFont="1" applyFill="1" applyBorder="1" applyProtection="1">
      <alignment/>
      <protection locked="0"/>
    </xf>
    <xf numFmtId="3" fontId="0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5" xfId="57" applyFont="1" applyFill="1" applyBorder="1" applyAlignment="1" applyProtection="1">
      <alignment wrapText="1"/>
      <protection locked="0"/>
    </xf>
    <xf numFmtId="0" fontId="6" fillId="0" borderId="10" xfId="55" applyFont="1" applyFill="1" applyBorder="1" applyAlignment="1" applyProtection="1">
      <alignment horizontal="center"/>
      <protection/>
    </xf>
    <xf numFmtId="0" fontId="6" fillId="0" borderId="11" xfId="55" applyFont="1" applyFill="1" applyBorder="1" applyAlignment="1" applyProtection="1">
      <alignment horizontal="center"/>
      <protection/>
    </xf>
    <xf numFmtId="0" fontId="6" fillId="0" borderId="12" xfId="55" applyFont="1" applyFill="1" applyBorder="1" applyAlignment="1" applyProtection="1">
      <alignment horizontal="center"/>
      <protection/>
    </xf>
    <xf numFmtId="0" fontId="6" fillId="0" borderId="17" xfId="55" applyFont="1" applyFill="1" applyBorder="1" applyAlignment="1" applyProtection="1">
      <alignment horizontal="center"/>
      <protection/>
    </xf>
    <xf numFmtId="0" fontId="6" fillId="0" borderId="0" xfId="55" applyFont="1" applyFill="1" applyBorder="1" applyAlignment="1" applyProtection="1">
      <alignment horizontal="center"/>
      <protection/>
    </xf>
    <xf numFmtId="0" fontId="6" fillId="0" borderId="19" xfId="55" applyFont="1" applyFill="1" applyBorder="1" applyAlignment="1" applyProtection="1">
      <alignment horizontal="center"/>
      <protection/>
    </xf>
    <xf numFmtId="0" fontId="6" fillId="0" borderId="13" xfId="55" applyFont="1" applyFill="1" applyBorder="1" applyAlignment="1" applyProtection="1">
      <alignment horizontal="center"/>
      <protection/>
    </xf>
    <xf numFmtId="0" fontId="6" fillId="0" borderId="21" xfId="55" applyFont="1" applyFill="1" applyBorder="1" applyAlignment="1" applyProtection="1">
      <alignment horizontal="center"/>
      <protection/>
    </xf>
    <xf numFmtId="0" fontId="6" fillId="0" borderId="34" xfId="55" applyFon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6" fillId="0" borderId="51" xfId="55" applyFont="1" applyFill="1" applyBorder="1" applyAlignment="1" applyProtection="1">
      <alignment horizontal="left"/>
      <protection locked="0"/>
    </xf>
    <xf numFmtId="0" fontId="6" fillId="0" borderId="53" xfId="55" applyFont="1" applyFill="1" applyBorder="1" applyAlignment="1" applyProtection="1">
      <alignment horizontal="left"/>
      <protection locked="0"/>
    </xf>
    <xf numFmtId="0" fontId="6" fillId="0" borderId="37" xfId="55" applyFont="1" applyFill="1" applyBorder="1" applyAlignment="1" applyProtection="1">
      <alignment horizontal="left"/>
      <protection locked="0"/>
    </xf>
    <xf numFmtId="49" fontId="0" fillId="0" borderId="51" xfId="0" applyNumberFormat="1" applyFont="1" applyFill="1" applyBorder="1" applyAlignment="1" applyProtection="1">
      <alignment horizontal="center"/>
      <protection locked="0"/>
    </xf>
    <xf numFmtId="49" fontId="0" fillId="0" borderId="53" xfId="0" applyNumberFormat="1" applyFont="1" applyFill="1" applyBorder="1" applyAlignment="1" applyProtection="1">
      <alignment horizontal="center"/>
      <protection locked="0"/>
    </xf>
    <xf numFmtId="49" fontId="0" fillId="0" borderId="37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47" applyNumberFormat="1" applyFill="1" applyBorder="1" applyAlignment="1" applyProtection="1">
      <alignment horizontal="left" vertical="center" wrapText="1"/>
      <protection locked="0"/>
    </xf>
    <xf numFmtId="3" fontId="3" fillId="0" borderId="0" xfId="47" applyNumberFormat="1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0" xfId="47" applyNumberFormat="1" applyFont="1" applyFill="1" applyBorder="1" applyAlignment="1" applyProtection="1">
      <alignment horizontal="right" vertical="center" wrapText="1"/>
      <protection locked="0"/>
    </xf>
    <xf numFmtId="3" fontId="7" fillId="39" borderId="32" xfId="0" applyNumberFormat="1" applyFont="1" applyFill="1" applyBorder="1" applyAlignment="1" applyProtection="1">
      <alignment horizontal="center" vertical="center" wrapText="1"/>
      <protection locked="0"/>
    </xf>
    <xf numFmtId="3" fontId="7" fillId="39" borderId="36" xfId="0" applyNumberFormat="1" applyFont="1" applyFill="1" applyBorder="1" applyAlignment="1" applyProtection="1">
      <alignment horizontal="center" vertical="center" wrapText="1"/>
      <protection locked="0"/>
    </xf>
    <xf numFmtId="3" fontId="7" fillId="39" borderId="35" xfId="0" applyNumberFormat="1" applyFont="1" applyFill="1" applyBorder="1" applyAlignment="1" applyProtection="1">
      <alignment horizontal="center" vertical="center" wrapText="1"/>
      <protection locked="0"/>
    </xf>
    <xf numFmtId="3" fontId="7" fillId="38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39" borderId="26" xfId="0" applyNumberFormat="1" applyFont="1" applyFill="1" applyBorder="1" applyAlignment="1" applyProtection="1">
      <alignment horizontal="center" vertical="center" wrapText="1"/>
      <protection locked="0"/>
    </xf>
    <xf numFmtId="3" fontId="7" fillId="39" borderId="52" xfId="0" applyNumberFormat="1" applyFont="1" applyFill="1" applyBorder="1" applyAlignment="1" applyProtection="1">
      <alignment horizontal="center" vertical="center" wrapText="1"/>
      <protection locked="0"/>
    </xf>
    <xf numFmtId="3" fontId="7" fillId="39" borderId="15" xfId="0" applyNumberFormat="1" applyFont="1" applyFill="1" applyBorder="1" applyAlignment="1" applyProtection="1">
      <alignment horizontal="center" vertical="center" wrapText="1"/>
      <protection locked="0"/>
    </xf>
    <xf numFmtId="3" fontId="7" fillId="39" borderId="14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7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19" xfId="0" applyNumberFormat="1" applyFont="1" applyFill="1" applyBorder="1" applyAlignment="1" applyProtection="1">
      <alignment horizontal="center" vertical="center" wrapText="1"/>
      <protection/>
    </xf>
    <xf numFmtId="3" fontId="6" fillId="0" borderId="17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6" fillId="0" borderId="19" xfId="0" applyNumberFormat="1" applyFont="1" applyFill="1" applyBorder="1" applyAlignment="1" applyProtection="1">
      <alignment horizontal="center"/>
      <protection/>
    </xf>
    <xf numFmtId="3" fontId="7" fillId="0" borderId="18" xfId="0" applyNumberFormat="1" applyFont="1" applyFill="1" applyBorder="1" applyAlignment="1" applyProtection="1">
      <alignment horizontal="center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3" fontId="7" fillId="0" borderId="21" xfId="0" applyNumberFormat="1" applyFont="1" applyFill="1" applyBorder="1" applyAlignment="1" applyProtection="1">
      <alignment horizontal="center" vertical="center" wrapText="1"/>
      <protection/>
    </xf>
    <xf numFmtId="3" fontId="7" fillId="39" borderId="34" xfId="0" applyNumberFormat="1" applyFont="1" applyFill="1" applyBorder="1" applyAlignment="1" applyProtection="1">
      <alignment horizontal="center" vertical="center" wrapText="1"/>
      <protection locked="0"/>
    </xf>
    <xf numFmtId="3" fontId="18" fillId="39" borderId="34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3" fontId="70" fillId="0" borderId="0" xfId="47" applyNumberFormat="1" applyFont="1" applyFill="1" applyBorder="1" applyAlignment="1" applyProtection="1">
      <alignment horizontal="right" vertical="center" wrapText="1"/>
      <protection locked="0"/>
    </xf>
    <xf numFmtId="3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7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19" fillId="0" borderId="0" xfId="47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0" fontId="6" fillId="36" borderId="12" xfId="0" applyFont="1" applyFill="1" applyBorder="1" applyAlignment="1" applyProtection="1">
      <alignment horizontal="center" vertical="center" wrapText="1"/>
      <protection locked="0"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6" xfId="0" applyFont="1" applyFill="1" applyBorder="1" applyAlignment="1" applyProtection="1">
      <alignment horizontal="center" vertical="center" wrapText="1"/>
      <protection locked="0"/>
    </xf>
    <xf numFmtId="0" fontId="6" fillId="36" borderId="34" xfId="0" applyFont="1" applyFill="1" applyBorder="1" applyAlignment="1" applyProtection="1">
      <alignment horizontal="center" vertical="center" wrapText="1"/>
      <protection locked="0"/>
    </xf>
    <xf numFmtId="0" fontId="6" fillId="39" borderId="51" xfId="0" applyFont="1" applyFill="1" applyBorder="1" applyAlignment="1" applyProtection="1">
      <alignment horizontal="center" vertical="center" wrapText="1"/>
      <protection locked="0"/>
    </xf>
    <xf numFmtId="0" fontId="6" fillId="39" borderId="53" xfId="0" applyFont="1" applyFill="1" applyBorder="1" applyAlignment="1" applyProtection="1">
      <alignment horizontal="center" vertical="center" wrapText="1"/>
      <protection locked="0"/>
    </xf>
    <xf numFmtId="0" fontId="6" fillId="38" borderId="27" xfId="0" applyFont="1" applyFill="1" applyBorder="1" applyAlignment="1" applyProtection="1">
      <alignment horizontal="center" vertical="center" wrapText="1"/>
      <protection locked="0"/>
    </xf>
    <xf numFmtId="0" fontId="6" fillId="38" borderId="64" xfId="0" applyFont="1" applyFill="1" applyBorder="1" applyAlignment="1" applyProtection="1">
      <alignment horizontal="center" vertical="center" wrapText="1"/>
      <protection locked="0"/>
    </xf>
    <xf numFmtId="0" fontId="6" fillId="39" borderId="10" xfId="0" applyFont="1" applyFill="1" applyBorder="1" applyAlignment="1" applyProtection="1">
      <alignment horizontal="center" vertical="center" wrapText="1"/>
      <protection locked="0"/>
    </xf>
    <xf numFmtId="0" fontId="6" fillId="39" borderId="11" xfId="0" applyFont="1" applyFill="1" applyBorder="1" applyAlignment="1" applyProtection="1">
      <alignment horizontal="center" vertical="center" wrapText="1"/>
      <protection locked="0"/>
    </xf>
    <xf numFmtId="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center"/>
      <protection/>
    </xf>
    <xf numFmtId="3" fontId="8" fillId="0" borderId="18" xfId="0" applyNumberFormat="1" applyFont="1" applyFill="1" applyBorder="1" applyAlignment="1" applyProtection="1">
      <alignment horizontal="center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3" fontId="8" fillId="0" borderId="21" xfId="0" applyNumberFormat="1" applyFont="1" applyFill="1" applyBorder="1" applyAlignment="1" applyProtection="1">
      <alignment horizontal="center"/>
      <protection/>
    </xf>
    <xf numFmtId="0" fontId="6" fillId="39" borderId="37" xfId="0" applyFont="1" applyFill="1" applyBorder="1" applyAlignment="1" applyProtection="1">
      <alignment horizontal="center" vertical="center" wrapText="1"/>
      <protection locked="0"/>
    </xf>
    <xf numFmtId="3" fontId="6" fillId="34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6" fillId="39" borderId="51" xfId="0" applyFont="1" applyFill="1" applyBorder="1" applyAlignment="1" applyProtection="1">
      <alignment horizontal="center" vertical="center" wrapText="1"/>
      <protection/>
    </xf>
    <xf numFmtId="0" fontId="6" fillId="39" borderId="53" xfId="0" applyFont="1" applyFill="1" applyBorder="1" applyAlignment="1" applyProtection="1">
      <alignment horizontal="center" vertical="center" wrapText="1"/>
      <protection/>
    </xf>
    <xf numFmtId="0" fontId="6" fillId="39" borderId="37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36" borderId="26" xfId="0" applyFont="1" applyFill="1" applyBorder="1" applyAlignment="1" applyProtection="1">
      <alignment horizontal="center" vertical="center" wrapText="1"/>
      <protection locked="0"/>
    </xf>
    <xf numFmtId="0" fontId="6" fillId="36" borderId="52" xfId="0" applyFont="1" applyFill="1" applyBorder="1" applyAlignment="1" applyProtection="1">
      <alignment horizontal="center" vertical="center" wrapText="1"/>
      <protection locked="0"/>
    </xf>
    <xf numFmtId="0" fontId="6" fillId="36" borderId="51" xfId="0" applyFont="1" applyFill="1" applyBorder="1" applyAlignment="1" applyProtection="1">
      <alignment horizontal="center"/>
      <protection locked="0"/>
    </xf>
    <xf numFmtId="0" fontId="6" fillId="36" borderId="53" xfId="0" applyFont="1" applyFill="1" applyBorder="1" applyAlignment="1" applyProtection="1">
      <alignment horizontal="center"/>
      <protection locked="0"/>
    </xf>
    <xf numFmtId="0" fontId="6" fillId="36" borderId="3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/>
    </xf>
    <xf numFmtId="0" fontId="6" fillId="36" borderId="35" xfId="0" applyFont="1" applyFill="1" applyBorder="1" applyAlignment="1" applyProtection="1">
      <alignment horizontal="center" vertical="center" wrapText="1"/>
      <protection/>
    </xf>
    <xf numFmtId="0" fontId="6" fillId="36" borderId="26" xfId="0" applyFont="1" applyFill="1" applyBorder="1" applyAlignment="1" applyProtection="1">
      <alignment horizontal="center" vertical="center" wrapText="1"/>
      <protection/>
    </xf>
    <xf numFmtId="0" fontId="6" fillId="36" borderId="52" xfId="0" applyFont="1" applyFill="1" applyBorder="1" applyAlignment="1" applyProtection="1">
      <alignment horizontal="center" vertical="center" wrapText="1"/>
      <protection/>
    </xf>
    <xf numFmtId="0" fontId="6" fillId="36" borderId="34" xfId="0" applyFont="1" applyFill="1" applyBorder="1" applyAlignment="1" applyProtection="1">
      <alignment horizontal="center"/>
      <protection/>
    </xf>
    <xf numFmtId="3" fontId="6" fillId="36" borderId="34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6" fillId="38" borderId="51" xfId="0" applyFont="1" applyFill="1" applyBorder="1" applyAlignment="1" applyProtection="1">
      <alignment horizontal="center" vertical="center" wrapText="1"/>
      <protection locked="0"/>
    </xf>
    <xf numFmtId="0" fontId="6" fillId="38" borderId="53" xfId="0" applyFont="1" applyFill="1" applyBorder="1" applyAlignment="1" applyProtection="1">
      <alignment horizontal="center" vertical="center" wrapText="1"/>
      <protection locked="0"/>
    </xf>
    <xf numFmtId="0" fontId="6" fillId="38" borderId="37" xfId="0" applyFont="1" applyFill="1" applyBorder="1" applyAlignment="1" applyProtection="1">
      <alignment horizontal="center" vertical="center" wrapText="1"/>
      <protection locked="0"/>
    </xf>
    <xf numFmtId="3" fontId="6" fillId="36" borderId="34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8" borderId="51" xfId="0" applyFont="1" applyFill="1" applyBorder="1" applyAlignment="1" applyProtection="1">
      <alignment horizontal="center" vertical="center" wrapText="1"/>
      <protection/>
    </xf>
    <xf numFmtId="0" fontId="6" fillId="38" borderId="53" xfId="0" applyFont="1" applyFill="1" applyBorder="1" applyAlignment="1" applyProtection="1">
      <alignment horizontal="center" vertical="center" wrapText="1"/>
      <protection/>
    </xf>
    <xf numFmtId="0" fontId="6" fillId="38" borderId="37" xfId="0" applyFont="1" applyFill="1" applyBorder="1" applyAlignment="1" applyProtection="1">
      <alignment horizontal="center" vertical="center" wrapText="1"/>
      <protection/>
    </xf>
    <xf numFmtId="3" fontId="6" fillId="36" borderId="24" xfId="0" applyNumberFormat="1" applyFont="1" applyFill="1" applyBorder="1" applyAlignment="1" applyProtection="1">
      <alignment horizontal="center" vertical="center" wrapText="1"/>
      <protection/>
    </xf>
    <xf numFmtId="0" fontId="6" fillId="39" borderId="26" xfId="0" applyFont="1" applyFill="1" applyBorder="1" applyAlignment="1" applyProtection="1">
      <alignment horizontal="center" vertical="center" wrapText="1"/>
      <protection locked="0"/>
    </xf>
    <xf numFmtId="0" fontId="6" fillId="39" borderId="65" xfId="0" applyFont="1" applyFill="1" applyBorder="1" applyAlignment="1" applyProtection="1">
      <alignment horizontal="center" vertical="center" wrapText="1"/>
      <protection locked="0"/>
    </xf>
    <xf numFmtId="0" fontId="6" fillId="39" borderId="26" xfId="0" applyFont="1" applyFill="1" applyBorder="1" applyAlignment="1" applyProtection="1">
      <alignment horizontal="center" vertical="center" wrapText="1"/>
      <protection/>
    </xf>
    <xf numFmtId="0" fontId="6" fillId="39" borderId="65" xfId="0" applyFont="1" applyFill="1" applyBorder="1" applyAlignment="1" applyProtection="1">
      <alignment horizontal="center" vertical="center" wrapText="1"/>
      <protection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64" xfId="0" applyFont="1" applyFill="1" applyBorder="1" applyAlignment="1" applyProtection="1">
      <alignment horizontal="center" vertical="center" wrapText="1"/>
      <protection locked="0"/>
    </xf>
    <xf numFmtId="0" fontId="6" fillId="36" borderId="33" xfId="0" applyFont="1" applyFill="1" applyBorder="1" applyAlignment="1" applyProtection="1">
      <alignment horizontal="center" vertical="center" wrapText="1"/>
      <protection locked="0"/>
    </xf>
    <xf numFmtId="0" fontId="15" fillId="36" borderId="27" xfId="0" applyFont="1" applyFill="1" applyBorder="1" applyAlignment="1" applyProtection="1">
      <alignment horizontal="center" vertical="center" wrapText="1"/>
      <protection locked="0"/>
    </xf>
    <xf numFmtId="0" fontId="15" fillId="36" borderId="64" xfId="0" applyFont="1" applyFill="1" applyBorder="1" applyAlignment="1" applyProtection="1">
      <alignment horizontal="center" vertical="center" wrapText="1"/>
      <protection locked="0"/>
    </xf>
    <xf numFmtId="0" fontId="15" fillId="36" borderId="33" xfId="0" applyFont="1" applyFill="1" applyBorder="1" applyAlignment="1" applyProtection="1">
      <alignment horizontal="center" vertical="center" wrapText="1"/>
      <protection locked="0"/>
    </xf>
    <xf numFmtId="0" fontId="6" fillId="36" borderId="34" xfId="0" applyFont="1" applyFill="1" applyBorder="1" applyAlignment="1" applyProtection="1">
      <alignment horizontal="center" vertical="center"/>
      <protection/>
    </xf>
    <xf numFmtId="0" fontId="6" fillId="36" borderId="36" xfId="0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 applyProtection="1">
      <alignment horizontal="center" vertical="center" wrapText="1"/>
      <protection/>
    </xf>
    <xf numFmtId="0" fontId="6" fillId="36" borderId="14" xfId="0" applyFont="1" applyFill="1" applyBorder="1" applyAlignment="1" applyProtection="1">
      <alignment horizontal="center" vertical="center" wrapText="1"/>
      <protection/>
    </xf>
    <xf numFmtId="0" fontId="6" fillId="36" borderId="34" xfId="0" applyFont="1" applyFill="1" applyBorder="1" applyAlignment="1" applyProtection="1">
      <alignment horizontal="center" vertical="center" wrapText="1"/>
      <protection/>
    </xf>
    <xf numFmtId="0" fontId="6" fillId="38" borderId="33" xfId="0" applyFont="1" applyFill="1" applyBorder="1" applyAlignment="1" applyProtection="1">
      <alignment horizontal="center" vertical="center" wrapText="1"/>
      <protection locked="0"/>
    </xf>
    <xf numFmtId="0" fontId="15" fillId="39" borderId="26" xfId="0" applyFont="1" applyFill="1" applyBorder="1" applyAlignment="1" applyProtection="1">
      <alignment horizontal="center" vertical="center" wrapText="1"/>
      <protection locked="0"/>
    </xf>
    <xf numFmtId="0" fontId="15" fillId="39" borderId="65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3" fontId="7" fillId="0" borderId="17" xfId="0" applyNumberFormat="1" applyFont="1" applyFill="1" applyBorder="1" applyAlignment="1" applyProtection="1">
      <alignment horizontal="center"/>
      <protection/>
    </xf>
    <xf numFmtId="3" fontId="7" fillId="0" borderId="18" xfId="0" applyNumberFormat="1" applyFont="1" applyFill="1" applyBorder="1" applyAlignment="1" applyProtection="1">
      <alignment horizontal="center"/>
      <protection/>
    </xf>
    <xf numFmtId="3" fontId="7" fillId="0" borderId="13" xfId="0" applyNumberFormat="1" applyFont="1" applyFill="1" applyBorder="1" applyAlignment="1" applyProtection="1">
      <alignment horizontal="center"/>
      <protection/>
    </xf>
    <xf numFmtId="3" fontId="7" fillId="0" borderId="21" xfId="0" applyNumberFormat="1" applyFont="1" applyFill="1" applyBorder="1" applyAlignment="1" applyProtection="1">
      <alignment horizontal="center"/>
      <protection/>
    </xf>
    <xf numFmtId="3" fontId="6" fillId="39" borderId="51" xfId="0" applyNumberFormat="1" applyFont="1" applyFill="1" applyBorder="1" applyAlignment="1" applyProtection="1">
      <alignment horizontal="center" vertical="center" wrapText="1"/>
      <protection/>
    </xf>
    <xf numFmtId="3" fontId="6" fillId="39" borderId="53" xfId="0" applyNumberFormat="1" applyFont="1" applyFill="1" applyBorder="1" applyAlignment="1" applyProtection="1">
      <alignment horizontal="center" vertical="center" wrapText="1"/>
      <protection/>
    </xf>
    <xf numFmtId="3" fontId="6" fillId="39" borderId="37" xfId="0" applyNumberFormat="1" applyFont="1" applyFill="1" applyBorder="1" applyAlignment="1" applyProtection="1">
      <alignment horizontal="center" vertical="center" wrapText="1"/>
      <protection/>
    </xf>
    <xf numFmtId="0" fontId="6" fillId="36" borderId="51" xfId="0" applyFont="1" applyFill="1" applyBorder="1" applyAlignment="1" applyProtection="1">
      <alignment horizontal="center" vertical="center" wrapText="1"/>
      <protection/>
    </xf>
    <xf numFmtId="0" fontId="6" fillId="36" borderId="37" xfId="0" applyFont="1" applyFill="1" applyBorder="1" applyAlignment="1" applyProtection="1">
      <alignment horizontal="center" vertical="center" wrapText="1"/>
      <protection/>
    </xf>
    <xf numFmtId="0" fontId="6" fillId="36" borderId="51" xfId="0" applyFont="1" applyFill="1" applyBorder="1" applyAlignment="1" applyProtection="1">
      <alignment horizontal="center" vertical="top" wrapText="1"/>
      <protection locked="0"/>
    </xf>
    <xf numFmtId="0" fontId="6" fillId="36" borderId="53" xfId="0" applyFont="1" applyFill="1" applyBorder="1" applyAlignment="1" applyProtection="1">
      <alignment horizontal="center" vertical="top" wrapText="1"/>
      <protection locked="0"/>
    </xf>
    <xf numFmtId="0" fontId="6" fillId="36" borderId="37" xfId="0" applyFont="1" applyFill="1" applyBorder="1" applyAlignment="1" applyProtection="1">
      <alignment horizontal="center" vertical="top" wrapText="1"/>
      <protection locked="0"/>
    </xf>
    <xf numFmtId="0" fontId="6" fillId="19" borderId="25" xfId="0" applyFont="1" applyFill="1" applyBorder="1" applyAlignment="1" applyProtection="1">
      <alignment horizontal="left" vertical="top" wrapText="1"/>
      <protection locked="0"/>
    </xf>
    <xf numFmtId="0" fontId="6" fillId="19" borderId="66" xfId="0" applyFont="1" applyFill="1" applyBorder="1" applyAlignment="1" applyProtection="1">
      <alignment horizontal="left" vertical="top" wrapText="1"/>
      <protection locked="0"/>
    </xf>
    <xf numFmtId="0" fontId="6" fillId="19" borderId="20" xfId="0" applyFont="1" applyFill="1" applyBorder="1" applyAlignment="1" applyProtection="1">
      <alignment horizontal="left" vertical="top" wrapText="1"/>
      <protection locked="0"/>
    </xf>
    <xf numFmtId="0" fontId="32" fillId="0" borderId="23" xfId="0" applyFont="1" applyFill="1" applyBorder="1" applyAlignment="1">
      <alignment horizontal="left" vertical="center" wrapText="1"/>
    </xf>
    <xf numFmtId="0" fontId="32" fillId="0" borderId="3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3" fontId="6" fillId="0" borderId="17" xfId="0" applyNumberFormat="1" applyFont="1" applyFill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left" vertical="center" wrapText="1"/>
      <protection/>
    </xf>
    <xf numFmtId="3" fontId="6" fillId="39" borderId="51" xfId="0" applyNumberFormat="1" applyFont="1" applyFill="1" applyBorder="1" applyAlignment="1" applyProtection="1">
      <alignment horizontal="center" vertical="center" wrapText="1"/>
      <protection locked="0"/>
    </xf>
    <xf numFmtId="3" fontId="6" fillId="39" borderId="53" xfId="0" applyNumberFormat="1" applyFont="1" applyFill="1" applyBorder="1" applyAlignment="1" applyProtection="1">
      <alignment horizontal="center" vertical="center" wrapText="1"/>
      <protection locked="0"/>
    </xf>
    <xf numFmtId="3" fontId="6" fillId="39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51" xfId="0" applyFont="1" applyFill="1" applyBorder="1" applyAlignment="1" applyProtection="1">
      <alignment horizontal="center" vertical="top" wrapText="1"/>
      <protection locked="0"/>
    </xf>
    <xf numFmtId="0" fontId="6" fillId="37" borderId="53" xfId="0" applyFont="1" applyFill="1" applyBorder="1" applyAlignment="1" applyProtection="1">
      <alignment horizontal="center" vertical="top" wrapText="1"/>
      <protection locked="0"/>
    </xf>
    <xf numFmtId="0" fontId="6" fillId="37" borderId="37" xfId="0" applyFont="1" applyFill="1" applyBorder="1" applyAlignment="1" applyProtection="1">
      <alignment horizontal="center" vertical="top" wrapText="1"/>
      <protection locked="0"/>
    </xf>
    <xf numFmtId="3" fontId="6" fillId="36" borderId="51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53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37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51" xfId="0" applyNumberFormat="1" applyFont="1" applyFill="1" applyBorder="1" applyAlignment="1" applyProtection="1">
      <alignment horizontal="center" vertical="center" wrapText="1"/>
      <protection/>
    </xf>
    <xf numFmtId="3" fontId="6" fillId="36" borderId="53" xfId="0" applyNumberFormat="1" applyFont="1" applyFill="1" applyBorder="1" applyAlignment="1" applyProtection="1">
      <alignment horizontal="center" vertical="center" wrapText="1"/>
      <protection/>
    </xf>
    <xf numFmtId="3" fontId="6" fillId="36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6" fillId="40" borderId="51" xfId="0" applyFont="1" applyFill="1" applyBorder="1" applyAlignment="1" applyProtection="1">
      <alignment horizontal="center" vertical="center" wrapText="1"/>
      <protection locked="0"/>
    </xf>
    <xf numFmtId="0" fontId="6" fillId="40" borderId="53" xfId="0" applyFont="1" applyFill="1" applyBorder="1" applyAlignment="1" applyProtection="1">
      <alignment horizontal="center" vertical="center" wrapText="1"/>
      <protection locked="0"/>
    </xf>
    <xf numFmtId="3" fontId="6" fillId="36" borderId="32" xfId="0" applyNumberFormat="1" applyFont="1" applyFill="1" applyBorder="1" applyAlignment="1" applyProtection="1">
      <alignment horizontal="center" vertical="center" wrapText="1"/>
      <protection locked="0"/>
    </xf>
    <xf numFmtId="3" fontId="6" fillId="36" borderId="3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8" xfId="0" applyNumberFormat="1" applyFont="1" applyFill="1" applyBorder="1" applyAlignment="1" applyProtection="1">
      <alignment horizontal="center"/>
      <protection locked="0"/>
    </xf>
    <xf numFmtId="3" fontId="8" fillId="0" borderId="13" xfId="0" applyNumberFormat="1" applyFont="1" applyFill="1" applyBorder="1" applyAlignment="1" applyProtection="1">
      <alignment horizontal="center"/>
      <protection locked="0"/>
    </xf>
    <xf numFmtId="3" fontId="8" fillId="0" borderId="21" xfId="0" applyNumberFormat="1" applyFont="1" applyFill="1" applyBorder="1" applyAlignment="1" applyProtection="1">
      <alignment horizontal="center"/>
      <protection locked="0"/>
    </xf>
    <xf numFmtId="0" fontId="6" fillId="40" borderId="51" xfId="0" applyFont="1" applyFill="1" applyBorder="1" applyAlignment="1" applyProtection="1">
      <alignment horizontal="center"/>
      <protection locked="0"/>
    </xf>
    <xf numFmtId="0" fontId="6" fillId="40" borderId="53" xfId="0" applyFont="1" applyFill="1" applyBorder="1" applyAlignment="1" applyProtection="1">
      <alignment horizontal="center"/>
      <protection locked="0"/>
    </xf>
    <xf numFmtId="0" fontId="6" fillId="40" borderId="37" xfId="0" applyFont="1" applyFill="1" applyBorder="1" applyAlignment="1" applyProtection="1">
      <alignment horizontal="center"/>
      <protection locked="0"/>
    </xf>
    <xf numFmtId="0" fontId="6" fillId="38" borderId="34" xfId="0" applyFont="1" applyFill="1" applyBorder="1" applyAlignment="1" applyProtection="1">
      <alignment horizontal="center" vertical="center"/>
      <protection locked="0"/>
    </xf>
    <xf numFmtId="3" fontId="6" fillId="36" borderId="26" xfId="0" applyNumberFormat="1" applyFont="1" applyFill="1" applyBorder="1" applyAlignment="1" applyProtection="1">
      <alignment horizontal="center" vertical="center" wrapText="1"/>
      <protection/>
    </xf>
    <xf numFmtId="3" fontId="6" fillId="36" borderId="52" xfId="0" applyNumberFormat="1" applyFont="1" applyFill="1" applyBorder="1" applyAlignment="1" applyProtection="1">
      <alignment horizontal="center" vertical="center" wrapText="1"/>
      <protection/>
    </xf>
    <xf numFmtId="0" fontId="6" fillId="39" borderId="51" xfId="0" applyFont="1" applyFill="1" applyBorder="1" applyAlignment="1" applyProtection="1">
      <alignment horizontal="center" vertical="center"/>
      <protection/>
    </xf>
    <xf numFmtId="0" fontId="6" fillId="39" borderId="53" xfId="0" applyFont="1" applyFill="1" applyBorder="1" applyAlignment="1" applyProtection="1">
      <alignment horizontal="center" vertical="center"/>
      <protection/>
    </xf>
    <xf numFmtId="0" fontId="6" fillId="39" borderId="37" xfId="0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6" fillId="36" borderId="51" xfId="0" applyFont="1" applyFill="1" applyBorder="1" applyAlignment="1" applyProtection="1">
      <alignment horizontal="center" vertical="center" wrapText="1"/>
      <protection locked="0"/>
    </xf>
    <xf numFmtId="0" fontId="6" fillId="36" borderId="37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3" fontId="6" fillId="0" borderId="12" xfId="0" applyNumberFormat="1" applyFont="1" applyFill="1" applyBorder="1" applyAlignment="1" applyProtection="1">
      <alignment horizontal="center"/>
      <protection/>
    </xf>
    <xf numFmtId="0" fontId="6" fillId="38" borderId="10" xfId="0" applyFont="1" applyFill="1" applyBorder="1" applyAlignment="1" applyProtection="1">
      <alignment horizontal="center"/>
      <protection/>
    </xf>
    <xf numFmtId="0" fontId="6" fillId="38" borderId="11" xfId="0" applyFont="1" applyFill="1" applyBorder="1" applyAlignment="1" applyProtection="1">
      <alignment horizontal="center"/>
      <protection/>
    </xf>
    <xf numFmtId="0" fontId="6" fillId="38" borderId="12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36" borderId="51" xfId="0" applyFont="1" applyFill="1" applyBorder="1" applyAlignment="1" applyProtection="1">
      <alignment horizontal="center" vertical="center"/>
      <protection locked="0"/>
    </xf>
    <xf numFmtId="0" fontId="6" fillId="36" borderId="53" xfId="0" applyFont="1" applyFill="1" applyBorder="1" applyAlignment="1" applyProtection="1">
      <alignment horizontal="center" vertical="center"/>
      <protection locked="0"/>
    </xf>
    <xf numFmtId="0" fontId="6" fillId="36" borderId="37" xfId="0" applyFont="1" applyFill="1" applyBorder="1" applyAlignment="1" applyProtection="1">
      <alignment horizontal="center" vertical="center"/>
      <protection locked="0"/>
    </xf>
    <xf numFmtId="3" fontId="6" fillId="36" borderId="17" xfId="0" applyNumberFormat="1" applyFont="1" applyFill="1" applyBorder="1" applyAlignment="1" applyProtection="1">
      <alignment horizontal="left"/>
      <protection/>
    </xf>
    <xf numFmtId="3" fontId="6" fillId="36" borderId="0" xfId="0" applyNumberFormat="1" applyFont="1" applyFill="1" applyBorder="1" applyAlignment="1" applyProtection="1">
      <alignment horizontal="left"/>
      <protection/>
    </xf>
    <xf numFmtId="3" fontId="6" fillId="36" borderId="18" xfId="0" applyNumberFormat="1" applyFont="1" applyFill="1" applyBorder="1" applyAlignment="1" applyProtection="1">
      <alignment horizontal="left"/>
      <protection/>
    </xf>
    <xf numFmtId="3" fontId="6" fillId="36" borderId="13" xfId="0" applyNumberFormat="1" applyFont="1" applyFill="1" applyBorder="1" applyAlignment="1" applyProtection="1">
      <alignment horizontal="left"/>
      <protection/>
    </xf>
    <xf numFmtId="0" fontId="6" fillId="38" borderId="18" xfId="0" applyFont="1" applyFill="1" applyBorder="1" applyAlignment="1" applyProtection="1">
      <alignment horizontal="center"/>
      <protection/>
    </xf>
    <xf numFmtId="0" fontId="6" fillId="38" borderId="13" xfId="0" applyFont="1" applyFill="1" applyBorder="1" applyAlignment="1" applyProtection="1">
      <alignment horizontal="center"/>
      <protection/>
    </xf>
    <xf numFmtId="0" fontId="6" fillId="38" borderId="21" xfId="0" applyFont="1" applyFill="1" applyBorder="1" applyAlignment="1" applyProtection="1">
      <alignment horizontal="center"/>
      <protection/>
    </xf>
    <xf numFmtId="0" fontId="3" fillId="0" borderId="17" xfId="47" applyFill="1" applyBorder="1" applyAlignment="1" applyProtection="1">
      <alignment horizontal="center" wrapText="1"/>
      <protection locked="0"/>
    </xf>
    <xf numFmtId="0" fontId="6" fillId="39" borderId="10" xfId="0" applyFont="1" applyFill="1" applyBorder="1" applyAlignment="1" applyProtection="1">
      <alignment horizontal="center"/>
      <protection/>
    </xf>
    <xf numFmtId="0" fontId="6" fillId="39" borderId="11" xfId="0" applyFont="1" applyFill="1" applyBorder="1" applyAlignment="1" applyProtection="1">
      <alignment horizontal="center"/>
      <protection/>
    </xf>
    <xf numFmtId="0" fontId="6" fillId="39" borderId="12" xfId="0" applyFont="1" applyFill="1" applyBorder="1" applyAlignment="1" applyProtection="1">
      <alignment horizontal="center"/>
      <protection/>
    </xf>
    <xf numFmtId="0" fontId="6" fillId="39" borderId="18" xfId="0" applyFont="1" applyFill="1" applyBorder="1" applyAlignment="1" applyProtection="1">
      <alignment horizontal="center"/>
      <protection/>
    </xf>
    <xf numFmtId="0" fontId="6" fillId="39" borderId="13" xfId="0" applyFont="1" applyFill="1" applyBorder="1" applyAlignment="1" applyProtection="1">
      <alignment horizontal="center"/>
      <protection/>
    </xf>
    <xf numFmtId="0" fontId="6" fillId="39" borderId="21" xfId="0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left"/>
      <protection/>
    </xf>
    <xf numFmtId="3" fontId="6" fillId="36" borderId="24" xfId="57" applyNumberFormat="1" applyFont="1" applyFill="1" applyBorder="1" applyAlignment="1" applyProtection="1">
      <alignment horizontal="center" vertical="center" wrapText="1"/>
      <protection/>
    </xf>
    <xf numFmtId="3" fontId="6" fillId="36" borderId="34" xfId="57" applyNumberFormat="1" applyFont="1" applyFill="1" applyBorder="1" applyAlignment="1" applyProtection="1">
      <alignment horizontal="center" vertical="center"/>
      <protection/>
    </xf>
    <xf numFmtId="3" fontId="6" fillId="36" borderId="51" xfId="0" applyNumberFormat="1" applyFont="1" applyFill="1" applyBorder="1" applyAlignment="1" applyProtection="1">
      <alignment horizontal="left"/>
      <protection/>
    </xf>
    <xf numFmtId="3" fontId="6" fillId="36" borderId="53" xfId="0" applyNumberFormat="1" applyFont="1" applyFill="1" applyBorder="1" applyAlignment="1" applyProtection="1">
      <alignment horizontal="left"/>
      <protection/>
    </xf>
    <xf numFmtId="3" fontId="6" fillId="36" borderId="37" xfId="0" applyNumberFormat="1" applyFont="1" applyFill="1" applyBorder="1" applyAlignment="1" applyProtection="1">
      <alignment horizontal="left"/>
      <protection/>
    </xf>
    <xf numFmtId="3" fontId="6" fillId="36" borderId="21" xfId="0" applyNumberFormat="1" applyFont="1" applyFill="1" applyBorder="1" applyAlignment="1" applyProtection="1">
      <alignment horizontal="left"/>
      <protection/>
    </xf>
    <xf numFmtId="3" fontId="6" fillId="38" borderId="51" xfId="57" applyNumberFormat="1" applyFont="1" applyFill="1" applyBorder="1" applyAlignment="1" applyProtection="1">
      <alignment horizontal="center" vertical="center"/>
      <protection locked="0"/>
    </xf>
    <xf numFmtId="3" fontId="6" fillId="38" borderId="53" xfId="57" applyNumberFormat="1" applyFont="1" applyFill="1" applyBorder="1" applyAlignment="1" applyProtection="1">
      <alignment horizontal="center" vertical="center"/>
      <protection locked="0"/>
    </xf>
    <xf numFmtId="3" fontId="6" fillId="38" borderId="37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3" fontId="8" fillId="0" borderId="17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center"/>
      <protection/>
    </xf>
    <xf numFmtId="0" fontId="15" fillId="39" borderId="51" xfId="0" applyFont="1" applyFill="1" applyBorder="1" applyAlignment="1" applyProtection="1">
      <alignment horizontal="center" vertical="center" wrapText="1"/>
      <protection/>
    </xf>
    <xf numFmtId="0" fontId="15" fillId="39" borderId="53" xfId="0" applyFont="1" applyFill="1" applyBorder="1" applyAlignment="1" applyProtection="1">
      <alignment horizontal="center" vertical="center" wrapText="1"/>
      <protection/>
    </xf>
    <xf numFmtId="0" fontId="15" fillId="39" borderId="37" xfId="0" applyFont="1" applyFill="1" applyBorder="1" applyAlignment="1" applyProtection="1">
      <alignment horizontal="center" vertical="center" wrapText="1"/>
      <protection/>
    </xf>
    <xf numFmtId="0" fontId="15" fillId="38" borderId="51" xfId="0" applyFont="1" applyFill="1" applyBorder="1" applyAlignment="1" applyProtection="1">
      <alignment horizontal="center"/>
      <protection/>
    </xf>
    <xf numFmtId="0" fontId="15" fillId="38" borderId="53" xfId="0" applyFont="1" applyFill="1" applyBorder="1" applyAlignment="1" applyProtection="1">
      <alignment horizontal="center"/>
      <protection/>
    </xf>
    <xf numFmtId="0" fontId="15" fillId="38" borderId="37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22" fillId="39" borderId="26" xfId="0" applyNumberFormat="1" applyFont="1" applyFill="1" applyBorder="1" applyAlignment="1" applyProtection="1">
      <alignment horizontal="center" vertical="center" wrapText="1"/>
      <protection locked="0"/>
    </xf>
    <xf numFmtId="3" fontId="22" fillId="39" borderId="65" xfId="0" applyNumberFormat="1" applyFont="1" applyFill="1" applyBorder="1" applyAlignment="1" applyProtection="1">
      <alignment horizontal="center" vertical="center" wrapText="1"/>
      <protection locked="0"/>
    </xf>
    <xf numFmtId="3" fontId="22" fillId="39" borderId="52" xfId="0" applyNumberFormat="1" applyFont="1" applyFill="1" applyBorder="1" applyAlignment="1" applyProtection="1">
      <alignment horizontal="center" vertical="center" wrapText="1"/>
      <protection locked="0"/>
    </xf>
    <xf numFmtId="3" fontId="22" fillId="39" borderId="34" xfId="0" applyNumberFormat="1" applyFont="1" applyFill="1" applyBorder="1" applyAlignment="1" applyProtection="1">
      <alignment horizontal="center" vertical="center" wrapText="1"/>
      <protection locked="0"/>
    </xf>
    <xf numFmtId="3" fontId="22" fillId="39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3" fontId="6" fillId="39" borderId="34" xfId="0" applyNumberFormat="1" applyFont="1" applyFill="1" applyBorder="1" applyAlignment="1" applyProtection="1">
      <alignment horizontal="center" vertical="center" wrapText="1"/>
      <protection/>
    </xf>
    <xf numFmtId="3" fontId="6" fillId="0" borderId="34" xfId="0" applyNumberFormat="1" applyFont="1" applyFill="1" applyBorder="1" applyAlignment="1" applyProtection="1">
      <alignment horizontal="left" vertical="center" wrapText="1"/>
      <protection/>
    </xf>
    <xf numFmtId="3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31" fillId="38" borderId="51" xfId="0" applyNumberFormat="1" applyFont="1" applyFill="1" applyBorder="1" applyAlignment="1" applyProtection="1">
      <alignment horizontal="center" vertical="center"/>
      <protection/>
    </xf>
    <xf numFmtId="3" fontId="31" fillId="38" borderId="37" xfId="0" applyNumberFormat="1" applyFont="1" applyFill="1" applyBorder="1" applyAlignment="1" applyProtection="1">
      <alignment horizontal="center" vertical="center"/>
      <protection/>
    </xf>
    <xf numFmtId="3" fontId="22" fillId="36" borderId="26" xfId="0" applyNumberFormat="1" applyFont="1" applyFill="1" applyBorder="1" applyAlignment="1" applyProtection="1">
      <alignment horizontal="center" vertical="center" wrapText="1"/>
      <protection/>
    </xf>
    <xf numFmtId="3" fontId="22" fillId="36" borderId="52" xfId="0" applyNumberFormat="1" applyFont="1" applyFill="1" applyBorder="1" applyAlignment="1" applyProtection="1">
      <alignment horizontal="center" vertical="center" wrapText="1"/>
      <protection/>
    </xf>
    <xf numFmtId="3" fontId="22" fillId="38" borderId="51" xfId="0" applyNumberFormat="1" applyFont="1" applyFill="1" applyBorder="1" applyAlignment="1" applyProtection="1">
      <alignment horizontal="center"/>
      <protection/>
    </xf>
    <xf numFmtId="3" fontId="22" fillId="38" borderId="37" xfId="0" applyNumberFormat="1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left" wrapText="1"/>
      <protection/>
    </xf>
    <xf numFmtId="3" fontId="6" fillId="0" borderId="13" xfId="0" applyNumberFormat="1" applyFont="1" applyFill="1" applyBorder="1" applyAlignment="1" applyProtection="1">
      <alignment horizontal="left" wrapText="1"/>
      <protection/>
    </xf>
    <xf numFmtId="3" fontId="6" fillId="0" borderId="21" xfId="0" applyNumberFormat="1" applyFont="1" applyFill="1" applyBorder="1" applyAlignment="1" applyProtection="1">
      <alignment horizontal="left" wrapText="1"/>
      <protection/>
    </xf>
    <xf numFmtId="3" fontId="22" fillId="36" borderId="34" xfId="0" applyNumberFormat="1" applyFont="1" applyFill="1" applyBorder="1" applyAlignment="1" applyProtection="1">
      <alignment horizontal="center" vertical="center" wrapText="1"/>
      <protection/>
    </xf>
    <xf numFmtId="3" fontId="22" fillId="36" borderId="32" xfId="0" applyNumberFormat="1" applyFont="1" applyFill="1" applyBorder="1" applyAlignment="1" applyProtection="1">
      <alignment horizontal="center" vertical="center" wrapText="1"/>
      <protection/>
    </xf>
    <xf numFmtId="3" fontId="22" fillId="36" borderId="35" xfId="0" applyNumberFormat="1" applyFont="1" applyFill="1" applyBorder="1" applyAlignment="1" applyProtection="1">
      <alignment horizontal="center" vertical="center" wrapText="1"/>
      <protection/>
    </xf>
    <xf numFmtId="3" fontId="22" fillId="36" borderId="26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65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52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3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4" xfId="57" applyNumberFormat="1" applyFont="1" applyFill="1" applyBorder="1" applyAlignment="1" applyProtection="1">
      <alignment horizontal="left"/>
      <protection/>
    </xf>
    <xf numFmtId="3" fontId="31" fillId="38" borderId="34" xfId="0" applyNumberFormat="1" applyFont="1" applyFill="1" applyBorder="1" applyAlignment="1" applyProtection="1">
      <alignment horizontal="center" wrapText="1"/>
      <protection/>
    </xf>
    <xf numFmtId="3" fontId="6" fillId="36" borderId="32" xfId="57" applyNumberFormat="1" applyFont="1" applyFill="1" applyBorder="1" applyAlignment="1" applyProtection="1">
      <alignment horizontal="center" vertical="center" wrapText="1"/>
      <protection locked="0"/>
    </xf>
    <xf numFmtId="3" fontId="6" fillId="36" borderId="35" xfId="57" applyNumberFormat="1" applyFont="1" applyFill="1" applyBorder="1" applyAlignment="1" applyProtection="1">
      <alignment horizontal="center" vertical="center" wrapText="1"/>
      <protection locked="0"/>
    </xf>
    <xf numFmtId="0" fontId="6" fillId="38" borderId="51" xfId="0" applyFont="1" applyFill="1" applyBorder="1" applyAlignment="1" applyProtection="1">
      <alignment horizontal="center"/>
      <protection locked="0"/>
    </xf>
    <xf numFmtId="0" fontId="6" fillId="38" borderId="53" xfId="0" applyFont="1" applyFill="1" applyBorder="1" applyAlignment="1" applyProtection="1">
      <alignment horizontal="center"/>
      <protection locked="0"/>
    </xf>
    <xf numFmtId="0" fontId="6" fillId="38" borderId="37" xfId="0" applyFont="1" applyFill="1" applyBorder="1" applyAlignment="1" applyProtection="1">
      <alignment horizontal="center"/>
      <protection locked="0"/>
    </xf>
    <xf numFmtId="0" fontId="0" fillId="0" borderId="26" xfId="57" applyFont="1" applyFill="1" applyBorder="1" applyAlignment="1" applyProtection="1">
      <alignment horizontal="left" vertical="center"/>
      <protection locked="0"/>
    </xf>
    <xf numFmtId="0" fontId="0" fillId="0" borderId="52" xfId="57" applyFont="1" applyFill="1" applyBorder="1" applyAlignment="1" applyProtection="1">
      <alignment horizontal="left" vertical="center"/>
      <protection locked="0"/>
    </xf>
    <xf numFmtId="0" fontId="6" fillId="38" borderId="34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3" fontId="6" fillId="36" borderId="10" xfId="57" applyNumberFormat="1" applyFont="1" applyFill="1" applyBorder="1" applyAlignment="1" applyProtection="1">
      <alignment horizontal="center" vertical="center" wrapText="1"/>
      <protection locked="0"/>
    </xf>
    <xf numFmtId="3" fontId="6" fillId="36" borderId="12" xfId="57" applyNumberFormat="1" applyFont="1" applyFill="1" applyBorder="1" applyAlignment="1" applyProtection="1">
      <alignment horizontal="center" vertical="center" wrapText="1"/>
      <protection locked="0"/>
    </xf>
    <xf numFmtId="3" fontId="6" fillId="36" borderId="18" xfId="57" applyNumberFormat="1" applyFont="1" applyFill="1" applyBorder="1" applyAlignment="1" applyProtection="1">
      <alignment horizontal="center" vertical="center" wrapText="1"/>
      <protection locked="0"/>
    </xf>
    <xf numFmtId="3" fontId="6" fillId="36" borderId="21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36" borderId="51" xfId="0" applyFont="1" applyFill="1" applyBorder="1" applyAlignment="1" applyProtection="1">
      <alignment horizontal="left"/>
      <protection locked="0"/>
    </xf>
    <xf numFmtId="0" fontId="6" fillId="36" borderId="53" xfId="0" applyFont="1" applyFill="1" applyBorder="1" applyAlignment="1" applyProtection="1">
      <alignment horizontal="left"/>
      <protection locked="0"/>
    </xf>
    <xf numFmtId="0" fontId="6" fillId="36" borderId="37" xfId="0" applyFont="1" applyFill="1" applyBorder="1" applyAlignment="1" applyProtection="1">
      <alignment horizontal="left"/>
      <protection locked="0"/>
    </xf>
    <xf numFmtId="3" fontId="7" fillId="0" borderId="18" xfId="0" applyNumberFormat="1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19" xfId="0" applyNumberFormat="1" applyFont="1" applyFill="1" applyBorder="1" applyAlignment="1" applyProtection="1">
      <alignment horizontal="center"/>
      <protection locked="0"/>
    </xf>
    <xf numFmtId="0" fontId="6" fillId="0" borderId="51" xfId="0" applyFont="1" applyFill="1" applyBorder="1" applyAlignment="1" applyProtection="1">
      <alignment horizontal="left" vertical="center" wrapText="1"/>
      <protection locked="0"/>
    </xf>
    <xf numFmtId="0" fontId="6" fillId="0" borderId="53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0" fillId="36" borderId="34" xfId="0" applyFont="1" applyFill="1" applyBorder="1" applyAlignment="1" applyProtection="1">
      <alignment horizontal="center"/>
      <protection locked="0"/>
    </xf>
    <xf numFmtId="3" fontId="0" fillId="0" borderId="24" xfId="0" applyNumberFormat="1" applyFont="1" applyFill="1" applyBorder="1" applyAlignment="1" applyProtection="1">
      <alignment horizontal="center" vertical="top" wrapText="1"/>
      <protection locked="0"/>
    </xf>
    <xf numFmtId="3" fontId="0" fillId="0" borderId="15" xfId="0" applyNumberFormat="1" applyFont="1" applyFill="1" applyBorder="1" applyAlignment="1" applyProtection="1">
      <alignment horizontal="center" vertical="top" wrapText="1"/>
      <protection locked="0"/>
    </xf>
    <xf numFmtId="3" fontId="0" fillId="0" borderId="27" xfId="57" applyNumberFormat="1" applyFont="1" applyFill="1" applyBorder="1" applyAlignment="1" applyProtection="1">
      <alignment horizontal="left" vertical="center"/>
      <protection locked="0"/>
    </xf>
    <xf numFmtId="3" fontId="0" fillId="0" borderId="33" xfId="57" applyNumberFormat="1" applyFont="1" applyFill="1" applyBorder="1" applyAlignment="1" applyProtection="1">
      <alignment horizontal="left" vertical="center"/>
      <protection locked="0"/>
    </xf>
    <xf numFmtId="3" fontId="0" fillId="0" borderId="25" xfId="57" applyNumberFormat="1" applyFont="1" applyFill="1" applyBorder="1" applyAlignment="1" applyProtection="1">
      <alignment horizontal="left" vertical="center"/>
      <protection locked="0"/>
    </xf>
    <xf numFmtId="3" fontId="0" fillId="0" borderId="20" xfId="57" applyNumberFormat="1" applyFont="1" applyFill="1" applyBorder="1" applyAlignment="1" applyProtection="1">
      <alignment horizontal="left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0" fillId="0" borderId="27" xfId="57" applyFont="1" applyFill="1" applyBorder="1" applyAlignment="1" applyProtection="1">
      <alignment horizontal="left" vertical="center"/>
      <protection locked="0"/>
    </xf>
    <xf numFmtId="0" fontId="0" fillId="0" borderId="33" xfId="57" applyFont="1" applyFill="1" applyBorder="1" applyAlignment="1" applyProtection="1">
      <alignment horizontal="left" vertical="center"/>
      <protection locked="0"/>
    </xf>
    <xf numFmtId="3" fontId="0" fillId="0" borderId="26" xfId="57" applyNumberFormat="1" applyFont="1" applyFill="1" applyBorder="1" applyAlignment="1" applyProtection="1">
      <alignment horizontal="left" vertical="center"/>
      <protection locked="0"/>
    </xf>
    <xf numFmtId="3" fontId="0" fillId="0" borderId="52" xfId="57" applyNumberFormat="1" applyFont="1" applyFill="1" applyBorder="1" applyAlignment="1" applyProtection="1">
      <alignment horizontal="left" vertical="center"/>
      <protection locked="0"/>
    </xf>
    <xf numFmtId="3" fontId="6" fillId="0" borderId="10" xfId="57" applyNumberFormat="1" applyFont="1" applyFill="1" applyBorder="1" applyAlignment="1" applyProtection="1">
      <alignment horizontal="center" vertical="center"/>
      <protection locked="0"/>
    </xf>
    <xf numFmtId="3" fontId="6" fillId="0" borderId="12" xfId="57" applyNumberFormat="1" applyFont="1" applyFill="1" applyBorder="1" applyAlignment="1" applyProtection="1">
      <alignment horizontal="center" vertical="center"/>
      <protection locked="0"/>
    </xf>
    <xf numFmtId="3" fontId="6" fillId="0" borderId="17" xfId="57" applyNumberFormat="1" applyFont="1" applyFill="1" applyBorder="1" applyAlignment="1" applyProtection="1">
      <alignment horizontal="center" vertical="center"/>
      <protection locked="0"/>
    </xf>
    <xf numFmtId="3" fontId="6" fillId="0" borderId="19" xfId="57" applyNumberFormat="1" applyFont="1" applyFill="1" applyBorder="1" applyAlignment="1" applyProtection="1">
      <alignment horizontal="center" vertical="center"/>
      <protection locked="0"/>
    </xf>
    <xf numFmtId="3" fontId="6" fillId="0" borderId="17" xfId="57" applyNumberFormat="1" applyFont="1" applyFill="1" applyBorder="1" applyAlignment="1" applyProtection="1">
      <alignment horizontal="center" vertical="center"/>
      <protection/>
    </xf>
    <xf numFmtId="3" fontId="6" fillId="0" borderId="19" xfId="57" applyNumberFormat="1" applyFont="1" applyFill="1" applyBorder="1" applyAlignment="1" applyProtection="1">
      <alignment horizontal="center" vertical="center"/>
      <protection/>
    </xf>
    <xf numFmtId="3" fontId="0" fillId="0" borderId="30" xfId="57" applyNumberFormat="1" applyFont="1" applyFill="1" applyBorder="1" applyAlignment="1" applyProtection="1">
      <alignment horizontal="center" vertical="center"/>
      <protection locked="0"/>
    </xf>
    <xf numFmtId="3" fontId="0" fillId="0" borderId="31" xfId="57" applyNumberFormat="1" applyFont="1" applyFill="1" applyBorder="1" applyAlignment="1" applyProtection="1">
      <alignment horizontal="center" vertical="center"/>
      <protection locked="0"/>
    </xf>
    <xf numFmtId="3" fontId="6" fillId="36" borderId="60" xfId="57" applyNumberFormat="1" applyFont="1" applyFill="1" applyBorder="1" applyAlignment="1" applyProtection="1">
      <alignment horizontal="center" vertical="center" wrapText="1"/>
      <protection locked="0"/>
    </xf>
    <xf numFmtId="3" fontId="6" fillId="36" borderId="67" xfId="57" applyNumberFormat="1" applyFont="1" applyFill="1" applyBorder="1" applyAlignment="1" applyProtection="1">
      <alignment horizontal="center" vertical="center" wrapText="1"/>
      <protection locked="0"/>
    </xf>
    <xf numFmtId="3" fontId="6" fillId="39" borderId="58" xfId="57" applyNumberFormat="1" applyFont="1" applyFill="1" applyBorder="1" applyAlignment="1" applyProtection="1">
      <alignment horizontal="center" vertical="center"/>
      <protection locked="0"/>
    </xf>
    <xf numFmtId="3" fontId="6" fillId="39" borderId="68" xfId="57" applyNumberFormat="1" applyFont="1" applyFill="1" applyBorder="1" applyAlignment="1" applyProtection="1">
      <alignment horizontal="center" vertical="center"/>
      <protection locked="0"/>
    </xf>
    <xf numFmtId="3" fontId="6" fillId="36" borderId="69" xfId="57" applyNumberFormat="1" applyFont="1" applyFill="1" applyBorder="1" applyAlignment="1" applyProtection="1">
      <alignment horizontal="center" vertical="center" wrapText="1"/>
      <protection locked="0"/>
    </xf>
    <xf numFmtId="3" fontId="6" fillId="36" borderId="70" xfId="57" applyNumberFormat="1" applyFont="1" applyFill="1" applyBorder="1" applyAlignment="1" applyProtection="1">
      <alignment horizontal="center" vertical="center" wrapText="1"/>
      <protection locked="0"/>
    </xf>
    <xf numFmtId="3" fontId="6" fillId="36" borderId="71" xfId="57" applyNumberFormat="1" applyFont="1" applyFill="1" applyBorder="1" applyAlignment="1" applyProtection="1">
      <alignment horizontal="center" vertical="center" wrapText="1"/>
      <protection locked="0"/>
    </xf>
    <xf numFmtId="3" fontId="6" fillId="36" borderId="58" xfId="57" applyNumberFormat="1" applyFont="1" applyFill="1" applyBorder="1" applyAlignment="1" applyProtection="1">
      <alignment horizontal="center" vertical="center"/>
      <protection locked="0"/>
    </xf>
    <xf numFmtId="3" fontId="6" fillId="36" borderId="68" xfId="57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 (2)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CONTRATACI&#211;N PERSONAL'!A1" /><Relationship Id="rId3" Type="http://schemas.openxmlformats.org/officeDocument/2006/relationships/hyperlink" Target="#'COMPRA EQUIPO'!A1" /><Relationship Id="rId4" Type="http://schemas.openxmlformats.org/officeDocument/2006/relationships/hyperlink" Target="#SEGUROS!A1" /><Relationship Id="rId5" Type="http://schemas.openxmlformats.org/officeDocument/2006/relationships/hyperlink" Target="#'SERVICIOS MANTENIMIENTO'!A1" /><Relationship Id="rId6" Type="http://schemas.openxmlformats.org/officeDocument/2006/relationships/hyperlink" Target="#'MATERIALES Y SUMINISTROS'!A1" /><Relationship Id="rId7" Type="http://schemas.openxmlformats.org/officeDocument/2006/relationships/hyperlink" Target="#'IMPRESOS Y PUBLICACIONES'!A1" /><Relationship Id="rId8" Type="http://schemas.openxmlformats.org/officeDocument/2006/relationships/hyperlink" Target="#VIATICOS!A1" /><Relationship Id="rId9" Type="http://schemas.openxmlformats.org/officeDocument/2006/relationships/hyperlink" Target="#CAPACITACION!A1" /><Relationship Id="rId10" Type="http://schemas.openxmlformats.org/officeDocument/2006/relationships/hyperlink" Target="#ESTUDIANTES!A1" /><Relationship Id="rId11" Type="http://schemas.openxmlformats.org/officeDocument/2006/relationships/hyperlink" Target="#INVERSI&#211;N!A1" /><Relationship Id="rId12" Type="http://schemas.openxmlformats.org/officeDocument/2006/relationships/hyperlink" Target="#INGRESOS!A1" /><Relationship Id="rId13" Type="http://schemas.openxmlformats.org/officeDocument/2006/relationships/hyperlink" Target="#LIBROS!A1" /><Relationship Id="rId14" Type="http://schemas.openxmlformats.org/officeDocument/2006/relationships/hyperlink" Target="#REVISTAS!A1" /><Relationship Id="rId15" Type="http://schemas.openxmlformats.org/officeDocument/2006/relationships/hyperlink" Target="#'COMUNICACION Y TRANSPORTE'!&#193;rea_de_impresi&#243;n" /><Relationship Id="rId16" Type="http://schemas.openxmlformats.org/officeDocument/2006/relationships/hyperlink" Target="#ARRENDAMIENTO!&#193;rea_de_impresi&#243;n" /><Relationship Id="rId17" Type="http://schemas.openxmlformats.org/officeDocument/2006/relationships/hyperlink" Target="#'IMPUESTOS-TASAS-MULTAS'!A1" /><Relationship Id="rId18" Type="http://schemas.openxmlformats.org/officeDocument/2006/relationships/hyperlink" Target="#'SERVICIOS PUBLICOS'!A1" /><Relationship Id="rId19" Type="http://schemas.openxmlformats.org/officeDocument/2006/relationships/hyperlink" Target="#'FLUJO DE CAJA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ITEMS PRESUPUESTO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ITEMS PRESUPUESTO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ITEMS PRESUPUESTO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ITEMS PRESUPUESTO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ITEMS PRESUPUESTO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ITEMS PRESUPUESTO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ITEMS PRESUPUESTO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ITEMS PRESUPUESTO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ITEMS PRESUPUESTO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ITEMS PRESUPUESTO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ITEMS PRESUPUESTO'!A1" /><Relationship Id="rId2" Type="http://schemas.openxmlformats.org/officeDocument/2006/relationships/image" Target="../media/image4.png" /><Relationship Id="rId3" Type="http://schemas.openxmlformats.org/officeDocument/2006/relationships/hyperlink" Target="#'ITEMS PRESUPUESTO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ITEMS PRESUPUESTO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ITEMS PRESUPUESTO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ITEMS PRESUPUESTO'!A1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ITEMS PRESUPUESTO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ITEMS PRESUPUESTO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ITEMS PRESUPUESTO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ITEMS PRESUPUESTO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ITEMS PRESUPUESTO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66675</xdr:rowOff>
    </xdr:from>
    <xdr:to>
      <xdr:col>2</xdr:col>
      <xdr:colOff>428625</xdr:colOff>
      <xdr:row>6</xdr:row>
      <xdr:rowOff>0</xdr:rowOff>
    </xdr:to>
    <xdr:pic>
      <xdr:nvPicPr>
        <xdr:cNvPr id="1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8600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14</xdr:row>
      <xdr:rowOff>19050</xdr:rowOff>
    </xdr:from>
    <xdr:to>
      <xdr:col>3</xdr:col>
      <xdr:colOff>219075</xdr:colOff>
      <xdr:row>15</xdr:row>
      <xdr:rowOff>104775</xdr:rowOff>
    </xdr:to>
    <xdr:sp>
      <xdr:nvSpPr>
        <xdr:cNvPr id="2" name="2 CuadroTexto">
          <a:hlinkClick r:id="rId2"/>
        </xdr:cNvPr>
        <xdr:cNvSpPr txBox="1">
          <a:spLocks noChangeArrowheads="1"/>
        </xdr:cNvSpPr>
      </xdr:nvSpPr>
      <xdr:spPr>
        <a:xfrm>
          <a:off x="295275" y="2286000"/>
          <a:ext cx="1628775" cy="247650"/>
        </a:xfrm>
        <a:prstGeom prst="rect">
          <a:avLst/>
        </a:prstGeom>
        <a:gradFill rotWithShape="1">
          <a:gsLst>
            <a:gs pos="0">
              <a:srgbClr val="455F0F"/>
            </a:gs>
            <a:gs pos="50000">
              <a:srgbClr val="749B23"/>
            </a:gs>
            <a:gs pos="70000">
              <a:srgbClr val="88B135"/>
            </a:gs>
            <a:gs pos="100000">
              <a:srgbClr val="A9D651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Contratación de Personal</a:t>
          </a:r>
        </a:p>
      </xdr:txBody>
    </xdr:sp>
    <xdr:clientData/>
  </xdr:twoCellAnchor>
  <xdr:twoCellAnchor>
    <xdr:from>
      <xdr:col>1</xdr:col>
      <xdr:colOff>228600</xdr:colOff>
      <xdr:row>17</xdr:row>
      <xdr:rowOff>19050</xdr:rowOff>
    </xdr:from>
    <xdr:to>
      <xdr:col>3</xdr:col>
      <xdr:colOff>295275</xdr:colOff>
      <xdr:row>18</xdr:row>
      <xdr:rowOff>104775</xdr:rowOff>
    </xdr:to>
    <xdr:sp>
      <xdr:nvSpPr>
        <xdr:cNvPr id="3" name="6 CuadroTexto">
          <a:hlinkClick r:id="rId3"/>
        </xdr:cNvPr>
        <xdr:cNvSpPr txBox="1">
          <a:spLocks noChangeArrowheads="1"/>
        </xdr:cNvSpPr>
      </xdr:nvSpPr>
      <xdr:spPr>
        <a:xfrm>
          <a:off x="371475" y="2771775"/>
          <a:ext cx="1628775" cy="247650"/>
        </a:xfrm>
        <a:prstGeom prst="rect">
          <a:avLst/>
        </a:prstGeom>
        <a:gradFill rotWithShape="1">
          <a:gsLst>
            <a:gs pos="0">
              <a:srgbClr val="455F0F"/>
            </a:gs>
            <a:gs pos="50000">
              <a:srgbClr val="749B23"/>
            </a:gs>
            <a:gs pos="70000">
              <a:srgbClr val="88B135"/>
            </a:gs>
            <a:gs pos="100000">
              <a:srgbClr val="A9D651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Compra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Equipo</a:t>
          </a:r>
        </a:p>
      </xdr:txBody>
    </xdr:sp>
    <xdr:clientData/>
  </xdr:twoCellAnchor>
  <xdr:twoCellAnchor>
    <xdr:from>
      <xdr:col>1</xdr:col>
      <xdr:colOff>342900</xdr:colOff>
      <xdr:row>20</xdr:row>
      <xdr:rowOff>19050</xdr:rowOff>
    </xdr:from>
    <xdr:to>
      <xdr:col>3</xdr:col>
      <xdr:colOff>409575</xdr:colOff>
      <xdr:row>21</xdr:row>
      <xdr:rowOff>104775</xdr:rowOff>
    </xdr:to>
    <xdr:sp>
      <xdr:nvSpPr>
        <xdr:cNvPr id="4" name="7 CuadroTexto">
          <a:hlinkClick r:id="rId4"/>
        </xdr:cNvPr>
        <xdr:cNvSpPr txBox="1">
          <a:spLocks noChangeArrowheads="1"/>
        </xdr:cNvSpPr>
      </xdr:nvSpPr>
      <xdr:spPr>
        <a:xfrm>
          <a:off x="485775" y="3257550"/>
          <a:ext cx="1628775" cy="247650"/>
        </a:xfrm>
        <a:prstGeom prst="rect">
          <a:avLst/>
        </a:prstGeom>
        <a:gradFill rotWithShape="1">
          <a:gsLst>
            <a:gs pos="0">
              <a:srgbClr val="455F0F"/>
            </a:gs>
            <a:gs pos="50000">
              <a:srgbClr val="749B23"/>
            </a:gs>
            <a:gs pos="70000">
              <a:srgbClr val="88B135"/>
            </a:gs>
            <a:gs pos="100000">
              <a:srgbClr val="A9D651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Seguros</a:t>
          </a:r>
        </a:p>
      </xdr:txBody>
    </xdr:sp>
    <xdr:clientData/>
  </xdr:twoCellAnchor>
  <xdr:twoCellAnchor>
    <xdr:from>
      <xdr:col>1</xdr:col>
      <xdr:colOff>419100</xdr:colOff>
      <xdr:row>23</xdr:row>
      <xdr:rowOff>9525</xdr:rowOff>
    </xdr:from>
    <xdr:to>
      <xdr:col>3</xdr:col>
      <xdr:colOff>485775</xdr:colOff>
      <xdr:row>24</xdr:row>
      <xdr:rowOff>95250</xdr:rowOff>
    </xdr:to>
    <xdr:sp>
      <xdr:nvSpPr>
        <xdr:cNvPr id="5" name="8 CuadroTexto">
          <a:hlinkClick r:id="rId5"/>
        </xdr:cNvPr>
        <xdr:cNvSpPr txBox="1">
          <a:spLocks noChangeArrowheads="1"/>
        </xdr:cNvSpPr>
      </xdr:nvSpPr>
      <xdr:spPr>
        <a:xfrm>
          <a:off x="561975" y="3733800"/>
          <a:ext cx="1628775" cy="247650"/>
        </a:xfrm>
        <a:prstGeom prst="rect">
          <a:avLst/>
        </a:prstGeom>
        <a:gradFill rotWithShape="1">
          <a:gsLst>
            <a:gs pos="0">
              <a:srgbClr val="455F0F"/>
            </a:gs>
            <a:gs pos="50000">
              <a:srgbClr val="749B23"/>
            </a:gs>
            <a:gs pos="70000">
              <a:srgbClr val="88B135"/>
            </a:gs>
            <a:gs pos="100000">
              <a:srgbClr val="A9D651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Mantenimiento</a:t>
          </a:r>
        </a:p>
      </xdr:txBody>
    </xdr:sp>
    <xdr:clientData/>
  </xdr:twoCellAnchor>
  <xdr:twoCellAnchor>
    <xdr:from>
      <xdr:col>1</xdr:col>
      <xdr:colOff>533400</xdr:colOff>
      <xdr:row>26</xdr:row>
      <xdr:rowOff>9525</xdr:rowOff>
    </xdr:from>
    <xdr:to>
      <xdr:col>3</xdr:col>
      <xdr:colOff>600075</xdr:colOff>
      <xdr:row>27</xdr:row>
      <xdr:rowOff>95250</xdr:rowOff>
    </xdr:to>
    <xdr:sp>
      <xdr:nvSpPr>
        <xdr:cNvPr id="6" name="9 CuadroTexto">
          <a:hlinkClick r:id="rId6"/>
        </xdr:cNvPr>
        <xdr:cNvSpPr txBox="1">
          <a:spLocks noChangeArrowheads="1"/>
        </xdr:cNvSpPr>
      </xdr:nvSpPr>
      <xdr:spPr>
        <a:xfrm>
          <a:off x="676275" y="4219575"/>
          <a:ext cx="1628775" cy="247650"/>
        </a:xfrm>
        <a:prstGeom prst="rect">
          <a:avLst/>
        </a:prstGeom>
        <a:gradFill rotWithShape="1">
          <a:gsLst>
            <a:gs pos="0">
              <a:srgbClr val="455F0F"/>
            </a:gs>
            <a:gs pos="50000">
              <a:srgbClr val="749B23"/>
            </a:gs>
            <a:gs pos="70000">
              <a:srgbClr val="88B135"/>
            </a:gs>
            <a:gs pos="100000">
              <a:srgbClr val="A9D651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Materiales </a:t>
          </a:r>
        </a:p>
      </xdr:txBody>
    </xdr:sp>
    <xdr:clientData/>
  </xdr:twoCellAnchor>
  <xdr:twoCellAnchor>
    <xdr:from>
      <xdr:col>2</xdr:col>
      <xdr:colOff>66675</xdr:colOff>
      <xdr:row>29</xdr:row>
      <xdr:rowOff>9525</xdr:rowOff>
    </xdr:from>
    <xdr:to>
      <xdr:col>3</xdr:col>
      <xdr:colOff>742950</xdr:colOff>
      <xdr:row>30</xdr:row>
      <xdr:rowOff>95250</xdr:rowOff>
    </xdr:to>
    <xdr:sp>
      <xdr:nvSpPr>
        <xdr:cNvPr id="7" name="10 CuadroTexto">
          <a:hlinkClick r:id="rId7"/>
        </xdr:cNvPr>
        <xdr:cNvSpPr txBox="1">
          <a:spLocks noChangeArrowheads="1"/>
        </xdr:cNvSpPr>
      </xdr:nvSpPr>
      <xdr:spPr>
        <a:xfrm>
          <a:off x="819150" y="4705350"/>
          <a:ext cx="1628775" cy="247650"/>
        </a:xfrm>
        <a:prstGeom prst="rect">
          <a:avLst/>
        </a:prstGeom>
        <a:gradFill rotWithShape="1">
          <a:gsLst>
            <a:gs pos="0">
              <a:srgbClr val="455F0F"/>
            </a:gs>
            <a:gs pos="50000">
              <a:srgbClr val="749B23"/>
            </a:gs>
            <a:gs pos="70000">
              <a:srgbClr val="88B135"/>
            </a:gs>
            <a:gs pos="100000">
              <a:srgbClr val="A9D651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Impresos</a:t>
          </a:r>
        </a:p>
      </xdr:txBody>
    </xdr:sp>
    <xdr:clientData/>
  </xdr:twoCellAnchor>
  <xdr:twoCellAnchor>
    <xdr:from>
      <xdr:col>7</xdr:col>
      <xdr:colOff>295275</xdr:colOff>
      <xdr:row>14</xdr:row>
      <xdr:rowOff>9525</xdr:rowOff>
    </xdr:from>
    <xdr:to>
      <xdr:col>9</xdr:col>
      <xdr:colOff>400050</xdr:colOff>
      <xdr:row>15</xdr:row>
      <xdr:rowOff>95250</xdr:rowOff>
    </xdr:to>
    <xdr:sp>
      <xdr:nvSpPr>
        <xdr:cNvPr id="8" name="15 CuadroTexto">
          <a:hlinkClick r:id="rId8"/>
        </xdr:cNvPr>
        <xdr:cNvSpPr txBox="1">
          <a:spLocks noChangeArrowheads="1"/>
        </xdr:cNvSpPr>
      </xdr:nvSpPr>
      <xdr:spPr>
        <a:xfrm>
          <a:off x="5048250" y="2276475"/>
          <a:ext cx="1628775" cy="247650"/>
        </a:xfrm>
        <a:prstGeom prst="rect">
          <a:avLst/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Viáticos</a:t>
          </a:r>
        </a:p>
      </xdr:txBody>
    </xdr:sp>
    <xdr:clientData/>
  </xdr:twoCellAnchor>
  <xdr:twoCellAnchor>
    <xdr:from>
      <xdr:col>7</xdr:col>
      <xdr:colOff>200025</xdr:colOff>
      <xdr:row>17</xdr:row>
      <xdr:rowOff>9525</xdr:rowOff>
    </xdr:from>
    <xdr:to>
      <xdr:col>9</xdr:col>
      <xdr:colOff>304800</xdr:colOff>
      <xdr:row>18</xdr:row>
      <xdr:rowOff>95250</xdr:rowOff>
    </xdr:to>
    <xdr:sp>
      <xdr:nvSpPr>
        <xdr:cNvPr id="9" name="16 CuadroTexto">
          <a:hlinkClick r:id="rId9"/>
        </xdr:cNvPr>
        <xdr:cNvSpPr txBox="1">
          <a:spLocks noChangeArrowheads="1"/>
        </xdr:cNvSpPr>
      </xdr:nvSpPr>
      <xdr:spPr>
        <a:xfrm>
          <a:off x="4953000" y="2762250"/>
          <a:ext cx="1628775" cy="247650"/>
        </a:xfrm>
        <a:prstGeom prst="rect">
          <a:avLst/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Capacitación</a:t>
          </a:r>
        </a:p>
      </xdr:txBody>
    </xdr:sp>
    <xdr:clientData/>
  </xdr:twoCellAnchor>
  <xdr:twoCellAnchor>
    <xdr:from>
      <xdr:col>7</xdr:col>
      <xdr:colOff>57150</xdr:colOff>
      <xdr:row>20</xdr:row>
      <xdr:rowOff>9525</xdr:rowOff>
    </xdr:from>
    <xdr:to>
      <xdr:col>9</xdr:col>
      <xdr:colOff>161925</xdr:colOff>
      <xdr:row>21</xdr:row>
      <xdr:rowOff>95250</xdr:rowOff>
    </xdr:to>
    <xdr:sp>
      <xdr:nvSpPr>
        <xdr:cNvPr id="10" name="17 CuadroTexto">
          <a:hlinkClick r:id="rId10"/>
        </xdr:cNvPr>
        <xdr:cNvSpPr txBox="1">
          <a:spLocks noChangeArrowheads="1"/>
        </xdr:cNvSpPr>
      </xdr:nvSpPr>
      <xdr:spPr>
        <a:xfrm>
          <a:off x="4810125" y="3248025"/>
          <a:ext cx="1628775" cy="247650"/>
        </a:xfrm>
        <a:prstGeom prst="rect">
          <a:avLst/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Estudiantes</a:t>
          </a:r>
        </a:p>
      </xdr:txBody>
    </xdr:sp>
    <xdr:clientData/>
  </xdr:twoCellAnchor>
  <xdr:twoCellAnchor>
    <xdr:from>
      <xdr:col>6</xdr:col>
      <xdr:colOff>733425</xdr:colOff>
      <xdr:row>23</xdr:row>
      <xdr:rowOff>19050</xdr:rowOff>
    </xdr:from>
    <xdr:to>
      <xdr:col>9</xdr:col>
      <xdr:colOff>76200</xdr:colOff>
      <xdr:row>24</xdr:row>
      <xdr:rowOff>104775</xdr:rowOff>
    </xdr:to>
    <xdr:sp>
      <xdr:nvSpPr>
        <xdr:cNvPr id="11" name="18 CuadroTexto">
          <a:hlinkClick r:id="rId11"/>
        </xdr:cNvPr>
        <xdr:cNvSpPr txBox="1">
          <a:spLocks noChangeArrowheads="1"/>
        </xdr:cNvSpPr>
      </xdr:nvSpPr>
      <xdr:spPr>
        <a:xfrm>
          <a:off x="4724400" y="3743325"/>
          <a:ext cx="1628775" cy="247650"/>
        </a:xfrm>
        <a:prstGeom prst="rect">
          <a:avLst/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Inversión</a:t>
          </a:r>
        </a:p>
      </xdr:txBody>
    </xdr:sp>
    <xdr:clientData/>
  </xdr:twoCellAnchor>
  <xdr:twoCellAnchor>
    <xdr:from>
      <xdr:col>6</xdr:col>
      <xdr:colOff>676275</xdr:colOff>
      <xdr:row>26</xdr:row>
      <xdr:rowOff>9525</xdr:rowOff>
    </xdr:from>
    <xdr:to>
      <xdr:col>9</xdr:col>
      <xdr:colOff>19050</xdr:colOff>
      <xdr:row>27</xdr:row>
      <xdr:rowOff>95250</xdr:rowOff>
    </xdr:to>
    <xdr:sp>
      <xdr:nvSpPr>
        <xdr:cNvPr id="12" name="19 CuadroTexto">
          <a:hlinkClick r:id="rId12"/>
        </xdr:cNvPr>
        <xdr:cNvSpPr txBox="1">
          <a:spLocks noChangeArrowheads="1"/>
        </xdr:cNvSpPr>
      </xdr:nvSpPr>
      <xdr:spPr>
        <a:xfrm>
          <a:off x="4667250" y="4219575"/>
          <a:ext cx="1628775" cy="247650"/>
        </a:xfrm>
        <a:prstGeom prst="rect">
          <a:avLst/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Ingresos</a:t>
          </a:r>
        </a:p>
      </xdr:txBody>
    </xdr:sp>
    <xdr:clientData/>
  </xdr:twoCellAnchor>
  <xdr:twoCellAnchor>
    <xdr:from>
      <xdr:col>4</xdr:col>
      <xdr:colOff>209550</xdr:colOff>
      <xdr:row>14</xdr:row>
      <xdr:rowOff>9525</xdr:rowOff>
    </xdr:from>
    <xdr:to>
      <xdr:col>6</xdr:col>
      <xdr:colOff>314325</xdr:colOff>
      <xdr:row>15</xdr:row>
      <xdr:rowOff>95250</xdr:rowOff>
    </xdr:to>
    <xdr:sp>
      <xdr:nvSpPr>
        <xdr:cNvPr id="13" name="20 CuadroTexto">
          <a:hlinkClick r:id="rId13"/>
        </xdr:cNvPr>
        <xdr:cNvSpPr txBox="1">
          <a:spLocks noChangeArrowheads="1"/>
        </xdr:cNvSpPr>
      </xdr:nvSpPr>
      <xdr:spPr>
        <a:xfrm>
          <a:off x="2676525" y="2276475"/>
          <a:ext cx="1628775" cy="247650"/>
        </a:xfrm>
        <a:prstGeom prst="rect">
          <a:avLst/>
        </a:prstGeom>
        <a:gradFill rotWithShape="1">
          <a:gsLst>
            <a:gs pos="0">
              <a:srgbClr val="045368"/>
            </a:gs>
            <a:gs pos="50000">
              <a:srgbClr val="1389A9"/>
            </a:gs>
            <a:gs pos="70000">
              <a:srgbClr val="259EBF"/>
            </a:gs>
            <a:gs pos="100000">
              <a:srgbClr val="41C1E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Libros</a:t>
          </a:r>
        </a:p>
      </xdr:txBody>
    </xdr:sp>
    <xdr:clientData/>
  </xdr:twoCellAnchor>
  <xdr:twoCellAnchor>
    <xdr:from>
      <xdr:col>4</xdr:col>
      <xdr:colOff>209550</xdr:colOff>
      <xdr:row>17</xdr:row>
      <xdr:rowOff>9525</xdr:rowOff>
    </xdr:from>
    <xdr:to>
      <xdr:col>6</xdr:col>
      <xdr:colOff>314325</xdr:colOff>
      <xdr:row>18</xdr:row>
      <xdr:rowOff>95250</xdr:rowOff>
    </xdr:to>
    <xdr:sp>
      <xdr:nvSpPr>
        <xdr:cNvPr id="14" name="21 CuadroTexto">
          <a:hlinkClick r:id="rId14"/>
        </xdr:cNvPr>
        <xdr:cNvSpPr txBox="1">
          <a:spLocks noChangeArrowheads="1"/>
        </xdr:cNvSpPr>
      </xdr:nvSpPr>
      <xdr:spPr>
        <a:xfrm>
          <a:off x="2676525" y="2762250"/>
          <a:ext cx="1628775" cy="247650"/>
        </a:xfrm>
        <a:prstGeom prst="rect">
          <a:avLst/>
        </a:prstGeom>
        <a:gradFill rotWithShape="1">
          <a:gsLst>
            <a:gs pos="0">
              <a:srgbClr val="045368"/>
            </a:gs>
            <a:gs pos="50000">
              <a:srgbClr val="1389A9"/>
            </a:gs>
            <a:gs pos="70000">
              <a:srgbClr val="259EBF"/>
            </a:gs>
            <a:gs pos="100000">
              <a:srgbClr val="41C1E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Revistas</a:t>
          </a:r>
        </a:p>
      </xdr:txBody>
    </xdr:sp>
    <xdr:clientData/>
  </xdr:twoCellAnchor>
  <xdr:twoCellAnchor>
    <xdr:from>
      <xdr:col>4</xdr:col>
      <xdr:colOff>209550</xdr:colOff>
      <xdr:row>20</xdr:row>
      <xdr:rowOff>9525</xdr:rowOff>
    </xdr:from>
    <xdr:to>
      <xdr:col>6</xdr:col>
      <xdr:colOff>314325</xdr:colOff>
      <xdr:row>21</xdr:row>
      <xdr:rowOff>95250</xdr:rowOff>
    </xdr:to>
    <xdr:sp>
      <xdr:nvSpPr>
        <xdr:cNvPr id="15" name="22 CuadroTexto">
          <a:hlinkClick r:id="rId15"/>
        </xdr:cNvPr>
        <xdr:cNvSpPr txBox="1">
          <a:spLocks noChangeArrowheads="1"/>
        </xdr:cNvSpPr>
      </xdr:nvSpPr>
      <xdr:spPr>
        <a:xfrm>
          <a:off x="2676525" y="3248025"/>
          <a:ext cx="1628775" cy="247650"/>
        </a:xfrm>
        <a:prstGeom prst="rect">
          <a:avLst/>
        </a:prstGeom>
        <a:gradFill rotWithShape="1">
          <a:gsLst>
            <a:gs pos="0">
              <a:srgbClr val="045368"/>
            </a:gs>
            <a:gs pos="50000">
              <a:srgbClr val="1389A9"/>
            </a:gs>
            <a:gs pos="70000">
              <a:srgbClr val="259EBF"/>
            </a:gs>
            <a:gs pos="100000">
              <a:srgbClr val="41C1E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Comunicación</a:t>
          </a:r>
        </a:p>
      </xdr:txBody>
    </xdr:sp>
    <xdr:clientData/>
  </xdr:twoCellAnchor>
  <xdr:twoCellAnchor>
    <xdr:from>
      <xdr:col>4</xdr:col>
      <xdr:colOff>219075</xdr:colOff>
      <xdr:row>23</xdr:row>
      <xdr:rowOff>19050</xdr:rowOff>
    </xdr:from>
    <xdr:to>
      <xdr:col>6</xdr:col>
      <xdr:colOff>323850</xdr:colOff>
      <xdr:row>24</xdr:row>
      <xdr:rowOff>104775</xdr:rowOff>
    </xdr:to>
    <xdr:sp>
      <xdr:nvSpPr>
        <xdr:cNvPr id="16" name="23 CuadroTexto">
          <a:hlinkClick r:id="rId16"/>
        </xdr:cNvPr>
        <xdr:cNvSpPr txBox="1">
          <a:spLocks noChangeArrowheads="1"/>
        </xdr:cNvSpPr>
      </xdr:nvSpPr>
      <xdr:spPr>
        <a:xfrm>
          <a:off x="2686050" y="3743325"/>
          <a:ext cx="1628775" cy="247650"/>
        </a:xfrm>
        <a:prstGeom prst="rect">
          <a:avLst/>
        </a:prstGeom>
        <a:gradFill rotWithShape="1">
          <a:gsLst>
            <a:gs pos="0">
              <a:srgbClr val="045368"/>
            </a:gs>
            <a:gs pos="50000">
              <a:srgbClr val="1389A9"/>
            </a:gs>
            <a:gs pos="70000">
              <a:srgbClr val="259EBF"/>
            </a:gs>
            <a:gs pos="100000">
              <a:srgbClr val="41C1E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Arrendamiento</a:t>
          </a:r>
        </a:p>
      </xdr:txBody>
    </xdr:sp>
    <xdr:clientData/>
  </xdr:twoCellAnchor>
  <xdr:twoCellAnchor>
    <xdr:from>
      <xdr:col>4</xdr:col>
      <xdr:colOff>209550</xdr:colOff>
      <xdr:row>26</xdr:row>
      <xdr:rowOff>9525</xdr:rowOff>
    </xdr:from>
    <xdr:to>
      <xdr:col>6</xdr:col>
      <xdr:colOff>314325</xdr:colOff>
      <xdr:row>27</xdr:row>
      <xdr:rowOff>95250</xdr:rowOff>
    </xdr:to>
    <xdr:sp>
      <xdr:nvSpPr>
        <xdr:cNvPr id="17" name="24 CuadroTexto">
          <a:hlinkClick r:id="rId17"/>
        </xdr:cNvPr>
        <xdr:cNvSpPr txBox="1">
          <a:spLocks noChangeArrowheads="1"/>
        </xdr:cNvSpPr>
      </xdr:nvSpPr>
      <xdr:spPr>
        <a:xfrm>
          <a:off x="2676525" y="4219575"/>
          <a:ext cx="1628775" cy="247650"/>
        </a:xfrm>
        <a:prstGeom prst="rect">
          <a:avLst/>
        </a:prstGeom>
        <a:gradFill rotWithShape="1">
          <a:gsLst>
            <a:gs pos="0">
              <a:srgbClr val="045368"/>
            </a:gs>
            <a:gs pos="50000">
              <a:srgbClr val="1389A9"/>
            </a:gs>
            <a:gs pos="70000">
              <a:srgbClr val="259EBF"/>
            </a:gs>
            <a:gs pos="100000">
              <a:srgbClr val="41C1E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Impuestos</a:t>
          </a:r>
        </a:p>
      </xdr:txBody>
    </xdr:sp>
    <xdr:clientData/>
  </xdr:twoCellAnchor>
  <xdr:twoCellAnchor>
    <xdr:from>
      <xdr:col>4</xdr:col>
      <xdr:colOff>200025</xdr:colOff>
      <xdr:row>29</xdr:row>
      <xdr:rowOff>19050</xdr:rowOff>
    </xdr:from>
    <xdr:to>
      <xdr:col>6</xdr:col>
      <xdr:colOff>304800</xdr:colOff>
      <xdr:row>30</xdr:row>
      <xdr:rowOff>104775</xdr:rowOff>
    </xdr:to>
    <xdr:sp>
      <xdr:nvSpPr>
        <xdr:cNvPr id="18" name="25 CuadroTexto">
          <a:hlinkClick r:id="rId18"/>
        </xdr:cNvPr>
        <xdr:cNvSpPr txBox="1">
          <a:spLocks noChangeArrowheads="1"/>
        </xdr:cNvSpPr>
      </xdr:nvSpPr>
      <xdr:spPr>
        <a:xfrm>
          <a:off x="2667000" y="4714875"/>
          <a:ext cx="1628775" cy="247650"/>
        </a:xfrm>
        <a:prstGeom prst="rect">
          <a:avLst/>
        </a:prstGeom>
        <a:gradFill rotWithShape="1">
          <a:gsLst>
            <a:gs pos="0">
              <a:srgbClr val="045368"/>
            </a:gs>
            <a:gs pos="50000">
              <a:srgbClr val="1389A9"/>
            </a:gs>
            <a:gs pos="70000">
              <a:srgbClr val="259EBF"/>
            </a:gs>
            <a:gs pos="100000">
              <a:srgbClr val="41C1E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Servicios Públicos</a:t>
          </a:r>
        </a:p>
      </xdr:txBody>
    </xdr:sp>
    <xdr:clientData/>
  </xdr:twoCellAnchor>
  <xdr:twoCellAnchor>
    <xdr:from>
      <xdr:col>6</xdr:col>
      <xdr:colOff>609600</xdr:colOff>
      <xdr:row>29</xdr:row>
      <xdr:rowOff>19050</xdr:rowOff>
    </xdr:from>
    <xdr:to>
      <xdr:col>8</xdr:col>
      <xdr:colOff>714375</xdr:colOff>
      <xdr:row>30</xdr:row>
      <xdr:rowOff>104775</xdr:rowOff>
    </xdr:to>
    <xdr:sp>
      <xdr:nvSpPr>
        <xdr:cNvPr id="19" name="26 CuadroTexto">
          <a:hlinkClick r:id="rId19"/>
        </xdr:cNvPr>
        <xdr:cNvSpPr txBox="1">
          <a:spLocks noChangeArrowheads="1"/>
        </xdr:cNvSpPr>
      </xdr:nvSpPr>
      <xdr:spPr>
        <a:xfrm>
          <a:off x="4600575" y="4714875"/>
          <a:ext cx="1628775" cy="247650"/>
        </a:xfrm>
        <a:prstGeom prst="rect">
          <a:avLst/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Flujo de Caja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3</xdr:col>
      <xdr:colOff>190500</xdr:colOff>
      <xdr:row>5</xdr:row>
      <xdr:rowOff>38100</xdr:rowOff>
    </xdr:to>
    <xdr:pic>
      <xdr:nvPicPr>
        <xdr:cNvPr id="1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"/>
          <a:ext cx="1123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23</xdr:row>
      <xdr:rowOff>76200</xdr:rowOff>
    </xdr:from>
    <xdr:to>
      <xdr:col>18</xdr:col>
      <xdr:colOff>1009650</xdr:colOff>
      <xdr:row>24</xdr:row>
      <xdr:rowOff>152400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13639800" y="5514975"/>
          <a:ext cx="838200" cy="238125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85725</xdr:rowOff>
    </xdr:from>
    <xdr:to>
      <xdr:col>2</xdr:col>
      <xdr:colOff>1057275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1104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25</xdr:row>
      <xdr:rowOff>38100</xdr:rowOff>
    </xdr:from>
    <xdr:to>
      <xdr:col>12</xdr:col>
      <xdr:colOff>866775</xdr:colOff>
      <xdr:row>26</xdr:row>
      <xdr:rowOff>114300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11039475" y="5572125"/>
          <a:ext cx="847725" cy="238125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114300</xdr:rowOff>
    </xdr:from>
    <xdr:to>
      <xdr:col>2</xdr:col>
      <xdr:colOff>790575</xdr:colOff>
      <xdr:row>4</xdr:row>
      <xdr:rowOff>114300</xdr:rowOff>
    </xdr:to>
    <xdr:pic>
      <xdr:nvPicPr>
        <xdr:cNvPr id="1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4300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21</xdr:row>
      <xdr:rowOff>76200</xdr:rowOff>
    </xdr:from>
    <xdr:to>
      <xdr:col>5</xdr:col>
      <xdr:colOff>1009650</xdr:colOff>
      <xdr:row>22</xdr:row>
      <xdr:rowOff>152400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5705475" y="4210050"/>
          <a:ext cx="838200" cy="238125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9525</xdr:rowOff>
    </xdr:from>
    <xdr:to>
      <xdr:col>2</xdr:col>
      <xdr:colOff>1162050</xdr:colOff>
      <xdr:row>4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800100</xdr:colOff>
      <xdr:row>59</xdr:row>
      <xdr:rowOff>47625</xdr:rowOff>
    </xdr:from>
    <xdr:to>
      <xdr:col>6</xdr:col>
      <xdr:colOff>809625</xdr:colOff>
      <xdr:row>60</xdr:row>
      <xdr:rowOff>133350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7286625" y="10877550"/>
          <a:ext cx="847725" cy="247650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2</xdr:col>
      <xdr:colOff>781050</xdr:colOff>
      <xdr:row>5</xdr:row>
      <xdr:rowOff>0</xdr:rowOff>
    </xdr:to>
    <xdr:pic>
      <xdr:nvPicPr>
        <xdr:cNvPr id="1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775"/>
          <a:ext cx="981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30</xdr:row>
      <xdr:rowOff>76200</xdr:rowOff>
    </xdr:from>
    <xdr:to>
      <xdr:col>5</xdr:col>
      <xdr:colOff>0</xdr:colOff>
      <xdr:row>31</xdr:row>
      <xdr:rowOff>152400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5867400" y="6286500"/>
          <a:ext cx="847725" cy="238125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723900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923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27</xdr:row>
      <xdr:rowOff>57150</xdr:rowOff>
    </xdr:from>
    <xdr:to>
      <xdr:col>6</xdr:col>
      <xdr:colOff>0</xdr:colOff>
      <xdr:row>28</xdr:row>
      <xdr:rowOff>133350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5610225" y="5829300"/>
          <a:ext cx="847725" cy="238125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133350</xdr:rowOff>
    </xdr:from>
    <xdr:to>
      <xdr:col>3</xdr:col>
      <xdr:colOff>428625</xdr:colOff>
      <xdr:row>5</xdr:row>
      <xdr:rowOff>123825</xdr:rowOff>
    </xdr:to>
    <xdr:pic>
      <xdr:nvPicPr>
        <xdr:cNvPr id="1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3350"/>
          <a:ext cx="1114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333375</xdr:colOff>
      <xdr:row>27</xdr:row>
      <xdr:rowOff>57150</xdr:rowOff>
    </xdr:from>
    <xdr:to>
      <xdr:col>13</xdr:col>
      <xdr:colOff>9525</xdr:colOff>
      <xdr:row>28</xdr:row>
      <xdr:rowOff>133350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13354050" y="5124450"/>
          <a:ext cx="1095375" cy="238125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133350</xdr:rowOff>
    </xdr:from>
    <xdr:to>
      <xdr:col>2</xdr:col>
      <xdr:colOff>552450</xdr:colOff>
      <xdr:row>5</xdr:row>
      <xdr:rowOff>123825</xdr:rowOff>
    </xdr:to>
    <xdr:pic>
      <xdr:nvPicPr>
        <xdr:cNvPr id="1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350"/>
          <a:ext cx="1133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152400</xdr:colOff>
      <xdr:row>34</xdr:row>
      <xdr:rowOff>38100</xdr:rowOff>
    </xdr:from>
    <xdr:to>
      <xdr:col>17</xdr:col>
      <xdr:colOff>0</xdr:colOff>
      <xdr:row>35</xdr:row>
      <xdr:rowOff>114300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18183225" y="6591300"/>
          <a:ext cx="847725" cy="238125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57150</xdr:rowOff>
    </xdr:from>
    <xdr:to>
      <xdr:col>2</xdr:col>
      <xdr:colOff>1200150</xdr:colOff>
      <xdr:row>5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866775</xdr:colOff>
      <xdr:row>41</xdr:row>
      <xdr:rowOff>123825</xdr:rowOff>
    </xdr:from>
    <xdr:to>
      <xdr:col>5</xdr:col>
      <xdr:colOff>1371600</xdr:colOff>
      <xdr:row>41</xdr:row>
      <xdr:rowOff>276225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7248525" y="8181975"/>
          <a:ext cx="504825" cy="152400"/>
        </a:xfrm>
        <a:prstGeom prst="leftArrow">
          <a:avLst>
            <a:gd name="adj" fmla="val -35416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114300</xdr:rowOff>
    </xdr:from>
    <xdr:to>
      <xdr:col>3</xdr:col>
      <xdr:colOff>400050</xdr:colOff>
      <xdr:row>5</xdr:row>
      <xdr:rowOff>66675</xdr:rowOff>
    </xdr:to>
    <xdr:pic>
      <xdr:nvPicPr>
        <xdr:cNvPr id="1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1430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571500</xdr:colOff>
      <xdr:row>38</xdr:row>
      <xdr:rowOff>228600</xdr:rowOff>
    </xdr:from>
    <xdr:to>
      <xdr:col>16</xdr:col>
      <xdr:colOff>371475</xdr:colOff>
      <xdr:row>39</xdr:row>
      <xdr:rowOff>104775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11277600" y="8648700"/>
          <a:ext cx="847725" cy="247650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136</xdr:row>
      <xdr:rowOff>104775</xdr:rowOff>
    </xdr:from>
    <xdr:to>
      <xdr:col>3</xdr:col>
      <xdr:colOff>200025</xdr:colOff>
      <xdr:row>139</xdr:row>
      <xdr:rowOff>104775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90525" y="22745700"/>
          <a:ext cx="981075" cy="485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266700</xdr:colOff>
      <xdr:row>0</xdr:row>
      <xdr:rowOff>28575</xdr:rowOff>
    </xdr:from>
    <xdr:to>
      <xdr:col>3</xdr:col>
      <xdr:colOff>619125</xdr:colOff>
      <xdr:row>4</xdr:row>
      <xdr:rowOff>219075</xdr:rowOff>
    </xdr:to>
    <xdr:pic>
      <xdr:nvPicPr>
        <xdr:cNvPr id="2" name="1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8575"/>
          <a:ext cx="111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89</xdr:row>
      <xdr:rowOff>104775</xdr:rowOff>
    </xdr:from>
    <xdr:to>
      <xdr:col>10</xdr:col>
      <xdr:colOff>942975</xdr:colOff>
      <xdr:row>89</xdr:row>
      <xdr:rowOff>352425</xdr:rowOff>
    </xdr:to>
    <xdr:sp>
      <xdr:nvSpPr>
        <xdr:cNvPr id="3" name="1 Flecha izquierda">
          <a:hlinkClick r:id="rId3"/>
        </xdr:cNvPr>
        <xdr:cNvSpPr>
          <a:spLocks/>
        </xdr:cNvSpPr>
      </xdr:nvSpPr>
      <xdr:spPr>
        <a:xfrm>
          <a:off x="11144250" y="14906625"/>
          <a:ext cx="847725" cy="247650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123825</xdr:rowOff>
    </xdr:from>
    <xdr:to>
      <xdr:col>2</xdr:col>
      <xdr:colOff>1181100</xdr:colOff>
      <xdr:row>5</xdr:row>
      <xdr:rowOff>114300</xdr:rowOff>
    </xdr:to>
    <xdr:pic>
      <xdr:nvPicPr>
        <xdr:cNvPr id="1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825"/>
          <a:ext cx="1123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82</xdr:row>
      <xdr:rowOff>76200</xdr:rowOff>
    </xdr:from>
    <xdr:to>
      <xdr:col>7</xdr:col>
      <xdr:colOff>0</xdr:colOff>
      <xdr:row>83</xdr:row>
      <xdr:rowOff>152400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6591300" y="15821025"/>
          <a:ext cx="847725" cy="247650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66675</xdr:rowOff>
    </xdr:from>
    <xdr:to>
      <xdr:col>0</xdr:col>
      <xdr:colOff>1162050</xdr:colOff>
      <xdr:row>4</xdr:row>
      <xdr:rowOff>142875</xdr:rowOff>
    </xdr:to>
    <xdr:pic>
      <xdr:nvPicPr>
        <xdr:cNvPr id="1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000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1209675</xdr:colOff>
      <xdr:row>59</xdr:row>
      <xdr:rowOff>38100</xdr:rowOff>
    </xdr:from>
    <xdr:to>
      <xdr:col>1</xdr:col>
      <xdr:colOff>2057400</xdr:colOff>
      <xdr:row>60</xdr:row>
      <xdr:rowOff>114300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5257800" y="11544300"/>
          <a:ext cx="847725" cy="238125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92</xdr:row>
      <xdr:rowOff>104775</xdr:rowOff>
    </xdr:from>
    <xdr:to>
      <xdr:col>3</xdr:col>
      <xdr:colOff>200025</xdr:colOff>
      <xdr:row>95</xdr:row>
      <xdr:rowOff>104775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90525" y="15963900"/>
          <a:ext cx="1438275" cy="4857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219075</xdr:colOff>
      <xdr:row>0</xdr:row>
      <xdr:rowOff>76200</xdr:rowOff>
    </xdr:from>
    <xdr:to>
      <xdr:col>3</xdr:col>
      <xdr:colOff>66675</xdr:colOff>
      <xdr:row>4</xdr:row>
      <xdr:rowOff>219075</xdr:rowOff>
    </xdr:to>
    <xdr:pic>
      <xdr:nvPicPr>
        <xdr:cNvPr id="2" name="1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6200"/>
          <a:ext cx="10668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0</xdr:row>
      <xdr:rowOff>47625</xdr:rowOff>
    </xdr:from>
    <xdr:to>
      <xdr:col>3</xdr:col>
      <xdr:colOff>123825</xdr:colOff>
      <xdr:row>4</xdr:row>
      <xdr:rowOff>228600</xdr:rowOff>
    </xdr:to>
    <xdr:pic>
      <xdr:nvPicPr>
        <xdr:cNvPr id="1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1144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67</xdr:row>
      <xdr:rowOff>0</xdr:rowOff>
    </xdr:from>
    <xdr:to>
      <xdr:col>9</xdr:col>
      <xdr:colOff>847725</xdr:colOff>
      <xdr:row>67</xdr:row>
      <xdr:rowOff>247650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10668000" y="12096750"/>
          <a:ext cx="847725" cy="247650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57150</xdr:rowOff>
    </xdr:from>
    <xdr:to>
      <xdr:col>2</xdr:col>
      <xdr:colOff>809625</xdr:colOff>
      <xdr:row>4</xdr:row>
      <xdr:rowOff>28575</xdr:rowOff>
    </xdr:to>
    <xdr:pic>
      <xdr:nvPicPr>
        <xdr:cNvPr id="1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34</xdr:row>
      <xdr:rowOff>28575</xdr:rowOff>
    </xdr:from>
    <xdr:to>
      <xdr:col>5</xdr:col>
      <xdr:colOff>1381125</xdr:colOff>
      <xdr:row>35</xdr:row>
      <xdr:rowOff>114300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5381625" y="7143750"/>
          <a:ext cx="847725" cy="247650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104775</xdr:rowOff>
    </xdr:from>
    <xdr:to>
      <xdr:col>2</xdr:col>
      <xdr:colOff>990600</xdr:colOff>
      <xdr:row>5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819150</xdr:colOff>
      <xdr:row>40</xdr:row>
      <xdr:rowOff>47625</xdr:rowOff>
    </xdr:from>
    <xdr:to>
      <xdr:col>6</xdr:col>
      <xdr:colOff>0</xdr:colOff>
      <xdr:row>41</xdr:row>
      <xdr:rowOff>123825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6105525" y="7743825"/>
          <a:ext cx="847725" cy="238125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E46C0A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85725</xdr:rowOff>
    </xdr:from>
    <xdr:to>
      <xdr:col>3</xdr:col>
      <xdr:colOff>342900</xdr:colOff>
      <xdr:row>5</xdr:row>
      <xdr:rowOff>95250</xdr:rowOff>
    </xdr:to>
    <xdr:pic>
      <xdr:nvPicPr>
        <xdr:cNvPr id="1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5725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285750</xdr:colOff>
      <xdr:row>82</xdr:row>
      <xdr:rowOff>28575</xdr:rowOff>
    </xdr:from>
    <xdr:to>
      <xdr:col>10</xdr:col>
      <xdr:colOff>0</xdr:colOff>
      <xdr:row>83</xdr:row>
      <xdr:rowOff>104775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10925175" y="17373600"/>
          <a:ext cx="838200" cy="238125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38100</xdr:rowOff>
    </xdr:from>
    <xdr:to>
      <xdr:col>2</xdr:col>
      <xdr:colOff>1295400</xdr:colOff>
      <xdr:row>4</xdr:row>
      <xdr:rowOff>219075</xdr:rowOff>
    </xdr:to>
    <xdr:pic>
      <xdr:nvPicPr>
        <xdr:cNvPr id="1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8100"/>
          <a:ext cx="1123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84</xdr:row>
      <xdr:rowOff>38100</xdr:rowOff>
    </xdr:from>
    <xdr:to>
      <xdr:col>6</xdr:col>
      <xdr:colOff>895350</xdr:colOff>
      <xdr:row>85</xdr:row>
      <xdr:rowOff>123825</xdr:rowOff>
    </xdr:to>
    <xdr:sp>
      <xdr:nvSpPr>
        <xdr:cNvPr id="2" name="2 Flecha izquierda">
          <a:hlinkClick r:id="rId2"/>
        </xdr:cNvPr>
        <xdr:cNvSpPr>
          <a:spLocks/>
        </xdr:cNvSpPr>
      </xdr:nvSpPr>
      <xdr:spPr>
        <a:xfrm>
          <a:off x="8439150" y="15039975"/>
          <a:ext cx="847725" cy="247650"/>
        </a:xfrm>
        <a:prstGeom prst="leftArrow">
          <a:avLst>
            <a:gd name="adj" fmla="val -35625"/>
          </a:avLst>
        </a:prstGeom>
        <a:gradFill rotWithShape="1">
          <a:gsLst>
            <a:gs pos="0">
              <a:srgbClr val="893900"/>
            </a:gs>
            <a:gs pos="50000">
              <a:srgbClr val="DA6302"/>
            </a:gs>
            <a:gs pos="70000">
              <a:srgbClr val="F47815"/>
            </a:gs>
            <a:gs pos="100000">
              <a:srgbClr val="FF962F"/>
            </a:gs>
          </a:gsLst>
          <a:lin ang="5400000" scaled="1"/>
        </a:gra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123825</xdr:rowOff>
    </xdr:from>
    <xdr:to>
      <xdr:col>2</xdr:col>
      <xdr:colOff>1343025</xdr:colOff>
      <xdr:row>4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PTO%202008\PPTO%202008\SOLICITUDES\ANGELA\Doc_Monito_Admin_Marzo24_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os%20Mayra\N&#242;mina\1Semn2002\TD1_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ira\Mis%20documentos\Documentos%20Mayra\N&#242;mina\Vigencia%202004\ADMINISTRATIVOS_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os%20Mayra\N&#242;mina\Vigencia%202003\I%20Sem2003\Docentes%20Transitorios%20I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ira\Mis%20documentos\Documentos%20Mayra\N&#242;mina\Vigencia%202004\Docentes%20Transitorios\I%20Semestre\Docentes%20Transitorios%20I-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os%20Mayra\N&#242;mina\1Semn2002\DC1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es"/>
      <sheetName val="ADMIN."/>
      <sheetName val="Administrativos"/>
      <sheetName val="Hoja3"/>
      <sheetName val="Doc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OTALES"/>
      <sheetName val="Hoja2"/>
      <sheetName val="Módulo1"/>
      <sheetName val="Segundo Semestre Académico 2003"/>
      <sheetName val="CASOS ESPECIALES I-2003"/>
      <sheetName val="Constantes"/>
      <sheetName val="Formulas"/>
      <sheetName val="NO HAN LEGALIZAD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Tabla Dinámica 2"/>
      <sheetName val="Módulo1"/>
    </sheetNames>
    <sheetDataSet>
      <sheetData sheetId="1">
        <row r="4">
          <cell r="D4" t="str">
            <v>Tabla de Meses</v>
          </cell>
        </row>
        <row r="5">
          <cell r="D5">
            <v>1</v>
          </cell>
          <cell r="E5" t="str">
            <v>Enero</v>
          </cell>
          <cell r="G5">
            <v>0</v>
          </cell>
          <cell r="H5" t="str">
            <v>CONSEJO SUPERIOR</v>
          </cell>
        </row>
        <row r="6">
          <cell r="D6">
            <v>2</v>
          </cell>
          <cell r="E6" t="str">
            <v>Febrero</v>
          </cell>
          <cell r="G6">
            <v>1</v>
          </cell>
          <cell r="H6" t="str">
            <v>CONSEJO ACADEMICO</v>
          </cell>
        </row>
        <row r="7">
          <cell r="D7">
            <v>3</v>
          </cell>
          <cell r="E7" t="str">
            <v>Marzo</v>
          </cell>
          <cell r="G7">
            <v>1</v>
          </cell>
          <cell r="H7" t="str">
            <v>UNIDADES DE APOYO</v>
          </cell>
        </row>
        <row r="8">
          <cell r="D8">
            <v>4</v>
          </cell>
          <cell r="E8" t="str">
            <v>Abril</v>
          </cell>
          <cell r="G8">
            <v>2</v>
          </cell>
          <cell r="H8" t="str">
            <v>UNIDADES ACADEMICAS</v>
          </cell>
        </row>
        <row r="9">
          <cell r="D9">
            <v>5</v>
          </cell>
          <cell r="E9" t="str">
            <v>Mayo</v>
          </cell>
          <cell r="G9">
            <v>3</v>
          </cell>
          <cell r="H9" t="str">
            <v>CENTROS DE COSTO ESPECIALES</v>
          </cell>
        </row>
        <row r="10">
          <cell r="D10">
            <v>6</v>
          </cell>
          <cell r="E10" t="str">
            <v>Junio</v>
          </cell>
          <cell r="G10">
            <v>11</v>
          </cell>
          <cell r="H10" t="str">
            <v>APOYO DIRECTIVO</v>
          </cell>
        </row>
        <row r="11">
          <cell r="D11">
            <v>7</v>
          </cell>
          <cell r="E11" t="str">
            <v>Julio</v>
          </cell>
          <cell r="G11">
            <v>12</v>
          </cell>
          <cell r="H11" t="str">
            <v>APOYO ACADEMICO</v>
          </cell>
        </row>
        <row r="12">
          <cell r="D12">
            <v>8</v>
          </cell>
          <cell r="E12" t="str">
            <v>Agosto</v>
          </cell>
          <cell r="G12">
            <v>13</v>
          </cell>
          <cell r="H12" t="str">
            <v>APOYO ADMINISTRATIVO Y FINANCIERO</v>
          </cell>
        </row>
        <row r="13">
          <cell r="D13">
            <v>9</v>
          </cell>
          <cell r="E13" t="str">
            <v>Septiembre</v>
          </cell>
          <cell r="G13">
            <v>21</v>
          </cell>
          <cell r="H13" t="str">
            <v>FACULTAD BELLAS ARTES Y HUMANIDADES</v>
          </cell>
        </row>
        <row r="14">
          <cell r="D14">
            <v>10</v>
          </cell>
          <cell r="E14" t="str">
            <v>Octubre</v>
          </cell>
          <cell r="G14">
            <v>22</v>
          </cell>
          <cell r="H14" t="str">
            <v>FACULTAD DE CIENCIAS BASICAS</v>
          </cell>
        </row>
        <row r="15">
          <cell r="D15">
            <v>11</v>
          </cell>
          <cell r="E15" t="str">
            <v>Noviembre</v>
          </cell>
          <cell r="G15">
            <v>23</v>
          </cell>
          <cell r="H15" t="str">
            <v>FACULTAD CIENCIAS DE LA EDUCACION</v>
          </cell>
        </row>
        <row r="16">
          <cell r="D16">
            <v>12</v>
          </cell>
          <cell r="E16" t="str">
            <v>Diciembre</v>
          </cell>
          <cell r="G16">
            <v>24</v>
          </cell>
          <cell r="H16" t="str">
            <v>FACULTAD DE INGENIERIAS</v>
          </cell>
        </row>
        <row r="17">
          <cell r="G17">
            <v>25</v>
          </cell>
          <cell r="H17" t="str">
            <v>FACULTAD DE CIENCIAS DE LA SALUD</v>
          </cell>
        </row>
        <row r="18">
          <cell r="G18">
            <v>26</v>
          </cell>
          <cell r="H18" t="str">
            <v>FACULTAD DE TECNOLOGIAS</v>
          </cell>
        </row>
        <row r="19">
          <cell r="G19">
            <v>27</v>
          </cell>
          <cell r="H19" t="str">
            <v>FACULTAD DE CIENCIAS AMBIENTALES</v>
          </cell>
        </row>
        <row r="20">
          <cell r="G20">
            <v>28</v>
          </cell>
          <cell r="H20" t="str">
            <v>ASPU</v>
          </cell>
        </row>
        <row r="21">
          <cell r="G21">
            <v>29</v>
          </cell>
          <cell r="H21" t="str">
            <v>ASOCIACION DE EGRESADOS</v>
          </cell>
        </row>
        <row r="22">
          <cell r="G22">
            <v>30</v>
          </cell>
          <cell r="H22" t="str">
            <v>FUND.UNIV.PARA LA CULTURA FUC.</v>
          </cell>
        </row>
        <row r="23">
          <cell r="G23">
            <v>31</v>
          </cell>
          <cell r="H23" t="str">
            <v>VARIOS</v>
          </cell>
        </row>
        <row r="24">
          <cell r="G24">
            <v>111</v>
          </cell>
          <cell r="H24" t="str">
            <v>RECTORIA</v>
          </cell>
        </row>
        <row r="25">
          <cell r="G25">
            <v>112</v>
          </cell>
          <cell r="H25" t="str">
            <v>SECRETARIA GENERAL</v>
          </cell>
        </row>
        <row r="26">
          <cell r="G26">
            <v>113</v>
          </cell>
          <cell r="H26" t="str">
            <v>OFICINA DE PLANEACION</v>
          </cell>
        </row>
        <row r="27">
          <cell r="G27">
            <v>121</v>
          </cell>
          <cell r="H27" t="str">
            <v>OFICINA VICE-RECTORIA ACADEMICA</v>
          </cell>
        </row>
        <row r="28">
          <cell r="G28">
            <v>122</v>
          </cell>
          <cell r="H28" t="str">
            <v>CENTRO DE RECURSOS EDUCATIVOS</v>
          </cell>
        </row>
        <row r="29">
          <cell r="G29">
            <v>123</v>
          </cell>
          <cell r="H29" t="str">
            <v>CENTRO INVESTIGACION Y EXTENSION</v>
          </cell>
        </row>
        <row r="30">
          <cell r="G30">
            <v>124</v>
          </cell>
          <cell r="H30" t="str">
            <v>CENTRO DE BIBLIOTECA</v>
          </cell>
        </row>
        <row r="31">
          <cell r="G31">
            <v>125</v>
          </cell>
          <cell r="H31" t="str">
            <v>CENTRO DE REGISTRO Y CONTROL</v>
          </cell>
        </row>
        <row r="32">
          <cell r="G32">
            <v>126</v>
          </cell>
          <cell r="H32" t="str">
            <v>C.A.P. COMITE ASIGNACION PUNTAJE</v>
          </cell>
        </row>
        <row r="33">
          <cell r="G33">
            <v>127</v>
          </cell>
          <cell r="H33" t="str">
            <v>CENTRO DE RECURSOS INFORMATICOS</v>
          </cell>
        </row>
        <row r="34">
          <cell r="G34">
            <v>131</v>
          </cell>
          <cell r="H34" t="str">
            <v>OFICINA  VICE-RECTOR ADMINISTRATIVO</v>
          </cell>
        </row>
        <row r="35">
          <cell r="G35">
            <v>132</v>
          </cell>
          <cell r="H35" t="str">
            <v>DIVISION DE PERSONAL</v>
          </cell>
        </row>
        <row r="36">
          <cell r="G36">
            <v>133</v>
          </cell>
          <cell r="H36" t="str">
            <v>DIVISION DE SERVICIOS</v>
          </cell>
        </row>
        <row r="37">
          <cell r="G37">
            <v>134</v>
          </cell>
          <cell r="H37" t="str">
            <v>DIVISION FINANCIERA</v>
          </cell>
        </row>
        <row r="38">
          <cell r="G38">
            <v>135</v>
          </cell>
          <cell r="H38" t="str">
            <v>DIVISION SISTEMAS Y PROCESO DATOS</v>
          </cell>
        </row>
        <row r="39">
          <cell r="G39">
            <v>136</v>
          </cell>
          <cell r="H39" t="str">
            <v>SERVICIOS ESTUDIANTILES</v>
          </cell>
        </row>
        <row r="40">
          <cell r="G40">
            <v>137</v>
          </cell>
          <cell r="H40" t="str">
            <v>EDITORIAL UNIVERSITARIA</v>
          </cell>
        </row>
        <row r="41">
          <cell r="G41">
            <v>138</v>
          </cell>
          <cell r="H41" t="str">
            <v>OFICINA DE JUBILADOS</v>
          </cell>
        </row>
        <row r="42">
          <cell r="G42">
            <v>139</v>
          </cell>
          <cell r="H42" t="str">
            <v>VARIOS</v>
          </cell>
        </row>
        <row r="43">
          <cell r="G43">
            <v>211</v>
          </cell>
          <cell r="H43" t="str">
            <v>DIRECCION BELLAS ARTES Y HUMANIDADE</v>
          </cell>
        </row>
        <row r="44">
          <cell r="G44">
            <v>212</v>
          </cell>
          <cell r="H44" t="str">
            <v>LICENCIATURA ARTES PLASTICAS</v>
          </cell>
        </row>
        <row r="45">
          <cell r="G45">
            <v>213</v>
          </cell>
          <cell r="H45" t="str">
            <v>LICENCIATURA MUSICA</v>
          </cell>
        </row>
        <row r="46">
          <cell r="G46">
            <v>214</v>
          </cell>
          <cell r="H46" t="str">
            <v>HUMANIDADES</v>
          </cell>
        </row>
        <row r="47">
          <cell r="G47">
            <v>215</v>
          </cell>
          <cell r="H47" t="str">
            <v>ESPEC.EN GERENCIA Y GESTION CULTURA</v>
          </cell>
        </row>
        <row r="48">
          <cell r="G48">
            <v>219</v>
          </cell>
          <cell r="H48" t="str">
            <v>SUB-ALMACEN BELLAS ARTES</v>
          </cell>
        </row>
        <row r="49">
          <cell r="G49">
            <v>221</v>
          </cell>
          <cell r="H49" t="str">
            <v>DIRECCION CIENCIAS BASICAS</v>
          </cell>
        </row>
        <row r="50">
          <cell r="G50">
            <v>222</v>
          </cell>
          <cell r="H50" t="str">
            <v>DEPARTAMENTO DE DIBUJO</v>
          </cell>
        </row>
        <row r="51">
          <cell r="G51">
            <v>223</v>
          </cell>
          <cell r="H51" t="str">
            <v>DEPARTAMENTO DE FISICA</v>
          </cell>
        </row>
        <row r="52">
          <cell r="G52">
            <v>224</v>
          </cell>
          <cell r="H52" t="str">
            <v>DEPARTAMENTO DE MATEMATICAS</v>
          </cell>
        </row>
        <row r="53">
          <cell r="G53">
            <v>225</v>
          </cell>
          <cell r="H53" t="str">
            <v>LICENCIATURA MATEMATICA Y FISICA</v>
          </cell>
        </row>
        <row r="54">
          <cell r="G54">
            <v>226</v>
          </cell>
          <cell r="H54" t="str">
            <v>POSTGRADOS CIENCIAS BASICAS</v>
          </cell>
        </row>
        <row r="55">
          <cell r="G55">
            <v>227</v>
          </cell>
          <cell r="H55" t="str">
            <v>PLANETARIO</v>
          </cell>
        </row>
        <row r="56">
          <cell r="G56">
            <v>228</v>
          </cell>
          <cell r="H56" t="str">
            <v>INGENIERIA DE SISTEMA Y COMPUTACION</v>
          </cell>
        </row>
        <row r="57">
          <cell r="G57">
            <v>231</v>
          </cell>
          <cell r="H57" t="str">
            <v>DIRECCION CIENCIAS DE LA EDUCACION</v>
          </cell>
        </row>
        <row r="58">
          <cell r="G58">
            <v>232</v>
          </cell>
          <cell r="H58" t="str">
            <v>CIENCIAS SOCIALES</v>
          </cell>
        </row>
        <row r="59">
          <cell r="G59">
            <v>233</v>
          </cell>
          <cell r="H59" t="str">
            <v>ESPAÑOL Y COMUNICACION AUDIOVISUAL</v>
          </cell>
        </row>
        <row r="60">
          <cell r="G60">
            <v>234</v>
          </cell>
          <cell r="H60" t="str">
            <v>PSICOPEDAGOGICAS</v>
          </cell>
        </row>
        <row r="61">
          <cell r="G61">
            <v>235</v>
          </cell>
          <cell r="H61" t="str">
            <v>POSTGRADOS CIENCIAS DE LA EDUCACION</v>
          </cell>
        </row>
        <row r="62">
          <cell r="G62">
            <v>236</v>
          </cell>
          <cell r="H62" t="str">
            <v>LIC. AREAS TECNICAS</v>
          </cell>
        </row>
        <row r="63">
          <cell r="G63">
            <v>237</v>
          </cell>
          <cell r="H63" t="str">
            <v>EDNOEDUCACION Y DESARROLLO COMUN.</v>
          </cell>
        </row>
        <row r="64">
          <cell r="G64">
            <v>238</v>
          </cell>
          <cell r="H64" t="str">
            <v>PREUNIVERSITARIO</v>
          </cell>
        </row>
        <row r="65">
          <cell r="G65">
            <v>239</v>
          </cell>
          <cell r="H65" t="str">
            <v>LIC. EN EDUCACION INDIGENA</v>
          </cell>
        </row>
        <row r="66">
          <cell r="G66">
            <v>242</v>
          </cell>
          <cell r="H66" t="str">
            <v>FACULTAD DE INGENIERIA INDUSTRIAL</v>
          </cell>
        </row>
        <row r="67">
          <cell r="G67">
            <v>243</v>
          </cell>
          <cell r="H67" t="str">
            <v>FACULTAD DE INGENIERIA ELECTRICA</v>
          </cell>
        </row>
        <row r="68">
          <cell r="G68">
            <v>244</v>
          </cell>
          <cell r="H68" t="str">
            <v>FACULTAD DE INGENIERIA MECANICA</v>
          </cell>
        </row>
        <row r="69">
          <cell r="G69">
            <v>252</v>
          </cell>
          <cell r="H69" t="str">
            <v>FACULTAD DE MEDICINA</v>
          </cell>
        </row>
        <row r="70">
          <cell r="G70">
            <v>253</v>
          </cell>
          <cell r="H70" t="str">
            <v>CIENCIAS DEL DEPORTE Y RECREACION</v>
          </cell>
        </row>
        <row r="71">
          <cell r="G71">
            <v>261</v>
          </cell>
          <cell r="H71" t="str">
            <v>DIRECCION TECNOLOGIAS</v>
          </cell>
        </row>
        <row r="72">
          <cell r="G72">
            <v>262</v>
          </cell>
          <cell r="H72" t="str">
            <v>TECNOLOGIA ELECTRICA</v>
          </cell>
        </row>
        <row r="73">
          <cell r="G73">
            <v>263</v>
          </cell>
          <cell r="H73" t="str">
            <v>TECNOLOGIA INDUSTRIAL</v>
          </cell>
        </row>
        <row r="74">
          <cell r="G74">
            <v>264</v>
          </cell>
          <cell r="H74" t="str">
            <v>TECNOLOGIA MECANICA</v>
          </cell>
        </row>
        <row r="75">
          <cell r="G75">
            <v>265</v>
          </cell>
          <cell r="H75" t="str">
            <v>TECNOLOGIA QUIMICA</v>
          </cell>
        </row>
        <row r="76">
          <cell r="G76">
            <v>271</v>
          </cell>
          <cell r="H76" t="str">
            <v>DIRECCION DE CIENCIAS ADMBIENTALES</v>
          </cell>
        </row>
        <row r="77">
          <cell r="G77">
            <v>272</v>
          </cell>
          <cell r="H77" t="str">
            <v>ADMON DEL MEDIO AMBIENTE</v>
          </cell>
        </row>
        <row r="78">
          <cell r="G78">
            <v>273</v>
          </cell>
          <cell r="H78" t="str">
            <v>DEPTO DE CIENCIAS ADMINISTRATIVAS</v>
          </cell>
        </row>
        <row r="79">
          <cell r="G79">
            <v>274</v>
          </cell>
          <cell r="H79" t="str">
            <v>DEPTO DE CIENCIAS BASICAS-FMAT</v>
          </cell>
        </row>
        <row r="80">
          <cell r="G80">
            <v>275</v>
          </cell>
          <cell r="H80" t="str">
            <v>INSTITUTO DE INVESTIGACIONES</v>
          </cell>
        </row>
        <row r="81">
          <cell r="G81">
            <v>276</v>
          </cell>
          <cell r="H81" t="str">
            <v>JARDIN BOTANICO</v>
          </cell>
        </row>
        <row r="82">
          <cell r="G82">
            <v>277</v>
          </cell>
          <cell r="H82" t="str">
            <v>DPTO.ESTUDIOS INTERDISCIPLINARIOS</v>
          </cell>
        </row>
        <row r="83">
          <cell r="G83">
            <v>1111</v>
          </cell>
          <cell r="H83" t="str">
            <v>OFICINA DEL RECTOR</v>
          </cell>
        </row>
        <row r="84">
          <cell r="G84">
            <v>1112</v>
          </cell>
          <cell r="H84" t="str">
            <v>OFICINA DE COMUNICACION Y PRENSA</v>
          </cell>
        </row>
        <row r="85">
          <cell r="G85">
            <v>1113</v>
          </cell>
          <cell r="H85" t="str">
            <v>ASESORÍA DEL RECTOR DESARROLLO REGIONAL</v>
          </cell>
        </row>
        <row r="86">
          <cell r="G86">
            <v>1114</v>
          </cell>
          <cell r="H86" t="str">
            <v>RELACIONES INTERNACIONALES</v>
          </cell>
        </row>
        <row r="87">
          <cell r="G87">
            <v>1121</v>
          </cell>
          <cell r="H87" t="str">
            <v>OFICINA DEL SECRETARIO GENERAL</v>
          </cell>
        </row>
        <row r="88">
          <cell r="G88">
            <v>1122</v>
          </cell>
          <cell r="H88" t="str">
            <v>AREA DE GESTIÓN DE DOCUMENTOS</v>
          </cell>
        </row>
        <row r="89">
          <cell r="G89">
            <v>1321</v>
          </cell>
          <cell r="H89" t="str">
            <v>OFICINA DEL JEFE DIVISION DE PERSON</v>
          </cell>
        </row>
        <row r="90">
          <cell r="G90">
            <v>1322</v>
          </cell>
          <cell r="H90" t="str">
            <v>PROGRAMA DE SALUD OCUPACIONAL</v>
          </cell>
        </row>
        <row r="91">
          <cell r="G91">
            <v>1331</v>
          </cell>
          <cell r="H91" t="str">
            <v>JEFATURA DIVISION DE SERVICIOS</v>
          </cell>
        </row>
        <row r="92">
          <cell r="G92">
            <v>1332</v>
          </cell>
          <cell r="H92" t="str">
            <v>SECCION DE PUBLICACIONES</v>
          </cell>
        </row>
        <row r="93">
          <cell r="G93">
            <v>1333</v>
          </cell>
          <cell r="H93" t="str">
            <v>ALMACEN</v>
          </cell>
        </row>
        <row r="94">
          <cell r="G94">
            <v>1334</v>
          </cell>
          <cell r="H94" t="str">
            <v>SECCION DE MANTENIMIENTO</v>
          </cell>
        </row>
        <row r="95">
          <cell r="G95">
            <v>1335</v>
          </cell>
          <cell r="H95" t="str">
            <v>INVENTARIOS</v>
          </cell>
        </row>
        <row r="96">
          <cell r="G96">
            <v>1337</v>
          </cell>
          <cell r="H96" t="str">
            <v>SALA DE MACINTOSH</v>
          </cell>
        </row>
        <row r="97">
          <cell r="G97">
            <v>1341</v>
          </cell>
          <cell r="H97" t="str">
            <v>JEFATURA DIVISION FINANCIERA</v>
          </cell>
        </row>
        <row r="98">
          <cell r="G98">
            <v>1342</v>
          </cell>
          <cell r="H98" t="str">
            <v>SECCION TESORERIA</v>
          </cell>
        </row>
        <row r="99">
          <cell r="G99">
            <v>1343</v>
          </cell>
          <cell r="H99" t="str">
            <v>SECCION CONTABILIDAD Y PRESUPUESTO</v>
          </cell>
        </row>
        <row r="100">
          <cell r="G100">
            <v>1344</v>
          </cell>
          <cell r="H100" t="str">
            <v>SECCION DE BIENES Y SUMINISTROS</v>
          </cell>
        </row>
        <row r="101">
          <cell r="G101">
            <v>1361</v>
          </cell>
          <cell r="H101" t="str">
            <v>BIENESTAR-OFICINA DEL JEFE</v>
          </cell>
        </row>
        <row r="102">
          <cell r="G102">
            <v>1362</v>
          </cell>
          <cell r="H102" t="str">
            <v>AREA DE SALUD</v>
          </cell>
        </row>
        <row r="103">
          <cell r="G103">
            <v>1363</v>
          </cell>
          <cell r="H103" t="str">
            <v>BIENESTAR-AREA CULTURAL RECREATIVA</v>
          </cell>
        </row>
        <row r="104">
          <cell r="G104">
            <v>1364</v>
          </cell>
          <cell r="H104" t="str">
            <v>BIENESTAR-AREA DEPORTIVA</v>
          </cell>
        </row>
        <row r="105">
          <cell r="G105">
            <v>1365</v>
          </cell>
          <cell r="H105" t="str">
            <v>AREA DE SERVICIOS ADMINISTRATIVOS</v>
          </cell>
        </row>
        <row r="106">
          <cell r="G106">
            <v>1369</v>
          </cell>
          <cell r="H106" t="str">
            <v>SUB-ALMACEN SERVICIOS ESTUDIANTILES</v>
          </cell>
        </row>
        <row r="107">
          <cell r="G107">
            <v>2121</v>
          </cell>
          <cell r="H107" t="str">
            <v>DIRECCION ESCUELA ARTES PLASTICAS</v>
          </cell>
        </row>
        <row r="108">
          <cell r="G108">
            <v>2122</v>
          </cell>
          <cell r="H108" t="str">
            <v>ARTES PLASTICAS</v>
          </cell>
        </row>
        <row r="109">
          <cell r="G109">
            <v>2123</v>
          </cell>
          <cell r="H109" t="str">
            <v>CURSOS EXTENSION ARTES PLASTICAS</v>
          </cell>
        </row>
        <row r="110">
          <cell r="G110">
            <v>2131</v>
          </cell>
          <cell r="H110" t="str">
            <v>DIRECCION ESCUELA LICENCIAT. MUSICA</v>
          </cell>
        </row>
        <row r="111">
          <cell r="G111">
            <v>2132</v>
          </cell>
          <cell r="H111" t="str">
            <v>MUSICA</v>
          </cell>
        </row>
        <row r="112">
          <cell r="G112">
            <v>2133</v>
          </cell>
          <cell r="H112" t="str">
            <v>CURSOS EXTENSION EN MUSICA</v>
          </cell>
        </row>
        <row r="113">
          <cell r="G113">
            <v>2141</v>
          </cell>
          <cell r="H113" t="str">
            <v>DEPARTAMENTO DE HUMANIDADES</v>
          </cell>
        </row>
        <row r="114">
          <cell r="G114">
            <v>2142</v>
          </cell>
          <cell r="H114" t="str">
            <v>PROGRAMA FILOSOFIA</v>
          </cell>
        </row>
        <row r="115">
          <cell r="G115">
            <v>2261</v>
          </cell>
          <cell r="H115" t="str">
            <v>INSTRUMENTACION FISICA</v>
          </cell>
        </row>
        <row r="116">
          <cell r="G116">
            <v>2331</v>
          </cell>
          <cell r="H116" t="str">
            <v>PROGRAMA ESPAÑOL Y COMUNIC. AUDIOV.</v>
          </cell>
        </row>
        <row r="117">
          <cell r="G117">
            <v>2332</v>
          </cell>
          <cell r="H117" t="str">
            <v>DPTO.DE SUB-ALMACEN AUDIOVISUALES</v>
          </cell>
        </row>
        <row r="118">
          <cell r="G118">
            <v>2351</v>
          </cell>
          <cell r="H118" t="str">
            <v>POSTG. COMUNICACION EDUCATIVA</v>
          </cell>
        </row>
        <row r="119">
          <cell r="G119">
            <v>2352</v>
          </cell>
          <cell r="H119" t="str">
            <v>POSGRADO HISTORIA DE COLOMBIA</v>
          </cell>
        </row>
        <row r="120">
          <cell r="G120">
            <v>2353</v>
          </cell>
          <cell r="H120" t="str">
            <v>ESP.EN DIDACTICA DE LA LITERATURA</v>
          </cell>
        </row>
        <row r="121">
          <cell r="G121">
            <v>2421</v>
          </cell>
          <cell r="H121" t="str">
            <v>DIRECCION INGENIERIA INDUSTRIAL</v>
          </cell>
        </row>
        <row r="122">
          <cell r="G122">
            <v>2422</v>
          </cell>
          <cell r="H122" t="str">
            <v>INGENIERIA INDUSTRIAL</v>
          </cell>
        </row>
        <row r="123">
          <cell r="G123">
            <v>2423</v>
          </cell>
          <cell r="H123" t="str">
            <v>POSTGRADO INGENIERIA INDUSTRIAL</v>
          </cell>
        </row>
        <row r="124">
          <cell r="G124">
            <v>2431</v>
          </cell>
          <cell r="H124" t="str">
            <v>DIRECCION INGENIERIA ELECTRICA</v>
          </cell>
        </row>
        <row r="125">
          <cell r="G125">
            <v>2432</v>
          </cell>
          <cell r="H125" t="str">
            <v>INGENIERIA ELECTRICA</v>
          </cell>
        </row>
        <row r="126">
          <cell r="G126">
            <v>2433</v>
          </cell>
          <cell r="H126" t="str">
            <v>POSTGRADO INGENIERIA ELECTRICA</v>
          </cell>
        </row>
        <row r="127">
          <cell r="G127">
            <v>2439</v>
          </cell>
          <cell r="H127" t="str">
            <v>SUB-ALMACEN INGENIERIA ELECTRICA</v>
          </cell>
        </row>
        <row r="128">
          <cell r="G128">
            <v>2441</v>
          </cell>
          <cell r="H128" t="str">
            <v>DIRECCION INGENIERIA MECANICA</v>
          </cell>
        </row>
        <row r="129">
          <cell r="G129">
            <v>2442</v>
          </cell>
          <cell r="H129" t="str">
            <v>INGENIERIA MECANICA</v>
          </cell>
        </row>
        <row r="130">
          <cell r="G130">
            <v>2443</v>
          </cell>
          <cell r="H130" t="str">
            <v>POSTGRADO INGENIERIA MECANICA</v>
          </cell>
        </row>
        <row r="131">
          <cell r="G131">
            <v>2449</v>
          </cell>
          <cell r="H131" t="str">
            <v>SUB-ALMACEN INGENIERIA MECANICA</v>
          </cell>
        </row>
        <row r="132">
          <cell r="G132">
            <v>2521</v>
          </cell>
          <cell r="H132" t="str">
            <v>DIRECCION MEDICINA</v>
          </cell>
        </row>
        <row r="133">
          <cell r="G133">
            <v>2522</v>
          </cell>
          <cell r="H133" t="str">
            <v>DPTO.CIENCIAS BASICAS DE MEDICINA</v>
          </cell>
        </row>
        <row r="134">
          <cell r="G134">
            <v>2523</v>
          </cell>
          <cell r="H134" t="str">
            <v>DPTO. CIENCIAS CLINICAS</v>
          </cell>
        </row>
        <row r="135">
          <cell r="G135">
            <v>2524</v>
          </cell>
          <cell r="H135" t="str">
            <v>DPTO. MEDICINA COMUNITARIA</v>
          </cell>
        </row>
        <row r="136">
          <cell r="G136">
            <v>2525</v>
          </cell>
          <cell r="H136" t="str">
            <v>POSTGRADOS MEDICINA</v>
          </cell>
        </row>
        <row r="137">
          <cell r="G137">
            <v>2529</v>
          </cell>
          <cell r="H137" t="str">
            <v>SUB-ALMACEN MEDICINA</v>
          </cell>
        </row>
        <row r="138">
          <cell r="G138">
            <v>2651</v>
          </cell>
          <cell r="H138" t="str">
            <v>PROGRAMA TECNOLOGIA QUIMICA</v>
          </cell>
        </row>
        <row r="139">
          <cell r="G139">
            <v>2652</v>
          </cell>
          <cell r="H139" t="str">
            <v>ESPECIALIZACION EN CITRICULTURA</v>
          </cell>
        </row>
        <row r="140">
          <cell r="G140">
            <v>2659</v>
          </cell>
          <cell r="H140" t="str">
            <v>SUB-ALMACENES QUIMICA</v>
          </cell>
        </row>
        <row r="141">
          <cell r="G141">
            <v>13621</v>
          </cell>
          <cell r="H141" t="str">
            <v>BIENESTAR-MEDICINA</v>
          </cell>
        </row>
        <row r="142">
          <cell r="G142">
            <v>13622</v>
          </cell>
          <cell r="H142" t="str">
            <v>BIENESTAR-ODONTOLOGIA</v>
          </cell>
        </row>
        <row r="143">
          <cell r="G143">
            <v>13623</v>
          </cell>
          <cell r="H143" t="str">
            <v>BIENESTAR-LABORATORIOS CLINICOS</v>
          </cell>
        </row>
        <row r="144">
          <cell r="G144">
            <v>13624</v>
          </cell>
          <cell r="H144" t="str">
            <v>BIENESTAR-HOSPITALIZACION</v>
          </cell>
        </row>
        <row r="145">
          <cell r="G145">
            <v>13625</v>
          </cell>
          <cell r="H145" t="str">
            <v>BIENESTAR-SEGURO DE ACCIDENTES</v>
          </cell>
        </row>
        <row r="146">
          <cell r="G146">
            <v>13626</v>
          </cell>
          <cell r="H146" t="str">
            <v>BIENESTAR-DROGUERIAS</v>
          </cell>
        </row>
        <row r="147">
          <cell r="G147">
            <v>13651</v>
          </cell>
          <cell r="H147" t="str">
            <v>BIENESTAR-CARNETIZACION</v>
          </cell>
        </row>
        <row r="148">
          <cell r="G148">
            <v>13653</v>
          </cell>
          <cell r="H148" t="str">
            <v>BIENESTAR-LIBRERIA UNIVERSITARIA</v>
          </cell>
        </row>
        <row r="149">
          <cell r="G149">
            <v>24231</v>
          </cell>
          <cell r="H149" t="str">
            <v>ADMON. ECONOMICA Y FINANCIERA</v>
          </cell>
        </row>
        <row r="150">
          <cell r="G150">
            <v>24232</v>
          </cell>
          <cell r="H150" t="str">
            <v>ADMON. DEL DESARROLLO HUMANO</v>
          </cell>
        </row>
        <row r="151">
          <cell r="G151">
            <v>24331</v>
          </cell>
          <cell r="H151" t="str">
            <v>ESPECIALIZACION EN ENERGETICA</v>
          </cell>
        </row>
        <row r="152">
          <cell r="G152">
            <v>24332</v>
          </cell>
          <cell r="H152" t="str">
            <v>ESPECIAL.EN ELECTRONICA DE POTENCIA</v>
          </cell>
        </row>
        <row r="153">
          <cell r="G153">
            <v>24333</v>
          </cell>
          <cell r="H153" t="str">
            <v>MAESTRIA EN INGENIERIA ELECTRICA</v>
          </cell>
        </row>
        <row r="154">
          <cell r="G154">
            <v>25221</v>
          </cell>
          <cell r="H154" t="str">
            <v>BIOLOGÍA MOLECULAR Y BIOTECNOLOGÍA</v>
          </cell>
        </row>
        <row r="155">
          <cell r="G155">
            <v>25222</v>
          </cell>
          <cell r="H155" t="str">
            <v>ESPECIALZIAQCIÓN EN BIOLOGÍA MOLECULAR Y BIOTECNOLOGÍA</v>
          </cell>
        </row>
        <row r="156">
          <cell r="G156">
            <v>25231</v>
          </cell>
          <cell r="H156" t="str">
            <v>PEDIATRIA</v>
          </cell>
        </row>
        <row r="157">
          <cell r="G157">
            <v>25232</v>
          </cell>
          <cell r="H157" t="str">
            <v>MEDICINA INTERNA</v>
          </cell>
        </row>
        <row r="158">
          <cell r="G158">
            <v>25233</v>
          </cell>
          <cell r="H158" t="str">
            <v>GINECO-OBSTETRICIA</v>
          </cell>
        </row>
        <row r="159">
          <cell r="G159">
            <v>25234</v>
          </cell>
          <cell r="H159" t="str">
            <v>COORDINACION INTERNADO</v>
          </cell>
        </row>
        <row r="160">
          <cell r="G160">
            <v>25251</v>
          </cell>
          <cell r="H160" t="str">
            <v>POSTGRADO GERENCIA EN SALUD</v>
          </cell>
        </row>
        <row r="161">
          <cell r="G161">
            <v>25252</v>
          </cell>
          <cell r="H161" t="str">
            <v>POSTGRADO SALUD OCUPACIONAL</v>
          </cell>
        </row>
        <row r="162">
          <cell r="G162">
            <v>25253</v>
          </cell>
          <cell r="H162" t="str">
            <v>ESPECIALIZACIÓN EN GERENCIA, PREVENCIÓN Y ATENCIÓN DE DESASTRES</v>
          </cell>
        </row>
        <row r="163">
          <cell r="G163">
            <v>26591</v>
          </cell>
          <cell r="H163" t="str">
            <v>SUB-ALMACEN PRINCIPAL QUIMICA</v>
          </cell>
        </row>
        <row r="164">
          <cell r="G164">
            <v>26592</v>
          </cell>
          <cell r="H164" t="str">
            <v>LABORATORIO DE SUELOS</v>
          </cell>
        </row>
        <row r="165">
          <cell r="G165">
            <v>26593</v>
          </cell>
          <cell r="H165" t="str">
            <v>LABORATORIO DE ALIMENTOS</v>
          </cell>
        </row>
        <row r="166">
          <cell r="G166">
            <v>26594</v>
          </cell>
          <cell r="H166" t="str">
            <v>REACTIVOS-ESCUELA DE QUIMICA</v>
          </cell>
        </row>
        <row r="167">
          <cell r="G167">
            <v>26595</v>
          </cell>
          <cell r="H167" t="str">
            <v>LABORATORIO DE AGUAS</v>
          </cell>
        </row>
        <row r="168">
          <cell r="G168">
            <v>30001</v>
          </cell>
          <cell r="H168" t="str">
            <v>AUDITORIA</v>
          </cell>
        </row>
        <row r="169">
          <cell r="G169">
            <v>30222</v>
          </cell>
          <cell r="H169" t="str">
            <v>POLIZAS DE SEGURO</v>
          </cell>
        </row>
        <row r="170">
          <cell r="G170">
            <v>30241</v>
          </cell>
          <cell r="H170" t="str">
            <v>PORTES AEREOS Y TERRESTRES</v>
          </cell>
        </row>
        <row r="171">
          <cell r="G171">
            <v>30251</v>
          </cell>
          <cell r="H171" t="str">
            <v>SERVICIOS PUBLICOS (ALUM-ACUED-ENER</v>
          </cell>
        </row>
        <row r="172">
          <cell r="G172">
            <v>30254</v>
          </cell>
          <cell r="H172" t="str">
            <v>SERVICIOS PUBLICOS (TELEFONO)</v>
          </cell>
        </row>
        <row r="173">
          <cell r="G173">
            <v>30282</v>
          </cell>
          <cell r="H173" t="str">
            <v>FOTOCOPIAS GENERAL</v>
          </cell>
        </row>
        <row r="174">
          <cell r="G174">
            <v>30401</v>
          </cell>
          <cell r="H174" t="str">
            <v>ISS</v>
          </cell>
        </row>
        <row r="175">
          <cell r="G175">
            <v>30403</v>
          </cell>
          <cell r="H175" t="str">
            <v>INSTITUTO DE BIENESTAR FAMILIAR</v>
          </cell>
        </row>
        <row r="176">
          <cell r="G176">
            <v>30404</v>
          </cell>
          <cell r="H176" t="str">
            <v>SENA</v>
          </cell>
        </row>
        <row r="177">
          <cell r="G177">
            <v>30405</v>
          </cell>
          <cell r="H177" t="str">
            <v>FONDO NACIONAL DEL AHORRO</v>
          </cell>
        </row>
        <row r="178">
          <cell r="G178">
            <v>30406</v>
          </cell>
          <cell r="H178" t="str">
            <v>ICFES</v>
          </cell>
        </row>
        <row r="179">
          <cell r="G179">
            <v>30407</v>
          </cell>
          <cell r="H179" t="str">
            <v>CAJA DE COMPENSACION FAMILIAR</v>
          </cell>
        </row>
        <row r="180">
          <cell r="G180">
            <v>30412</v>
          </cell>
          <cell r="H180" t="str">
            <v>SINDICATO TRABAJADORES UTP</v>
          </cell>
        </row>
        <row r="181">
          <cell r="G181">
            <v>302321</v>
          </cell>
          <cell r="H181" t="str">
            <v>PASAJES AEREOS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er Semestre Académico 2003"/>
      <sheetName val="Constantes"/>
      <sheetName val="Formulas"/>
      <sheetName val="Primer Semestre Académico 2 (2)"/>
    </sheetNames>
    <sheetDataSet>
      <sheetData sheetId="1">
        <row r="4">
          <cell r="G4" t="str">
            <v>Tabla Centro Costos</v>
          </cell>
        </row>
        <row r="5">
          <cell r="G5">
            <v>0</v>
          </cell>
          <cell r="H5" t="str">
            <v>CONSEJO SUPERIOR</v>
          </cell>
        </row>
        <row r="6">
          <cell r="G6">
            <v>1</v>
          </cell>
          <cell r="H6" t="str">
            <v>CONSEJO ACADEMICO</v>
          </cell>
        </row>
        <row r="7">
          <cell r="G7">
            <v>1</v>
          </cell>
          <cell r="H7" t="str">
            <v>UNIDADES DE APOYO</v>
          </cell>
        </row>
        <row r="8">
          <cell r="G8">
            <v>2</v>
          </cell>
          <cell r="H8" t="str">
            <v>UNIDADES ACADEMICAS</v>
          </cell>
        </row>
        <row r="9">
          <cell r="G9">
            <v>3</v>
          </cell>
          <cell r="H9" t="str">
            <v>CENTROS DE COSTO ESPECIALES</v>
          </cell>
        </row>
        <row r="10">
          <cell r="G10">
            <v>11</v>
          </cell>
          <cell r="H10" t="str">
            <v>APOYO DIRECTIVO</v>
          </cell>
        </row>
        <row r="11">
          <cell r="G11">
            <v>12</v>
          </cell>
          <cell r="H11" t="str">
            <v>APOYO ACADEMICO</v>
          </cell>
        </row>
        <row r="12">
          <cell r="G12">
            <v>13</v>
          </cell>
          <cell r="H12" t="str">
            <v>APOYO ADMINISTRATIVO Y FINANCIERO</v>
          </cell>
        </row>
        <row r="13">
          <cell r="G13">
            <v>21</v>
          </cell>
          <cell r="H13" t="str">
            <v>FACULTAD BELLAS ARTES Y HUMANIDADES</v>
          </cell>
        </row>
        <row r="14">
          <cell r="G14">
            <v>22</v>
          </cell>
          <cell r="H14" t="str">
            <v>FACULTAD DE CIENCIAS BASICAS</v>
          </cell>
        </row>
        <row r="15">
          <cell r="G15">
            <v>23</v>
          </cell>
          <cell r="H15" t="str">
            <v>FACULTAD CIENCIAS DE LA EDUCACION</v>
          </cell>
        </row>
        <row r="16">
          <cell r="G16">
            <v>24</v>
          </cell>
          <cell r="H16" t="str">
            <v>FACULTAD DE INGENIERIAS</v>
          </cell>
        </row>
        <row r="17">
          <cell r="G17">
            <v>25</v>
          </cell>
          <cell r="H17" t="str">
            <v>FACULTAD DE CIENCIAS DE LA SALUD</v>
          </cell>
        </row>
        <row r="18">
          <cell r="G18">
            <v>26</v>
          </cell>
          <cell r="H18" t="str">
            <v>FACULTAD DE TECNOLOGIAS</v>
          </cell>
        </row>
        <row r="19">
          <cell r="G19">
            <v>27</v>
          </cell>
          <cell r="H19" t="str">
            <v>FACULTAD DE CIENCIAS AMBIENTALES</v>
          </cell>
        </row>
        <row r="20">
          <cell r="G20">
            <v>28</v>
          </cell>
          <cell r="H20" t="str">
            <v>ASPU</v>
          </cell>
        </row>
        <row r="21">
          <cell r="G21">
            <v>29</v>
          </cell>
          <cell r="H21" t="str">
            <v>ASOCIACION DE EGRESADOS</v>
          </cell>
        </row>
        <row r="22">
          <cell r="G22">
            <v>30</v>
          </cell>
          <cell r="H22" t="str">
            <v>FUND.UNIV.PARA LA CULTURA FUC.</v>
          </cell>
        </row>
        <row r="23">
          <cell r="G23">
            <v>31</v>
          </cell>
          <cell r="H23" t="str">
            <v>VARIOS</v>
          </cell>
        </row>
        <row r="24">
          <cell r="G24">
            <v>111</v>
          </cell>
          <cell r="H24" t="str">
            <v>RECTORIA</v>
          </cell>
        </row>
        <row r="25">
          <cell r="G25">
            <v>112</v>
          </cell>
          <cell r="H25" t="str">
            <v>SECRETARIA GENERAL</v>
          </cell>
        </row>
        <row r="26">
          <cell r="G26">
            <v>113</v>
          </cell>
          <cell r="H26" t="str">
            <v>OFICINA DE PLANEACION</v>
          </cell>
        </row>
        <row r="27">
          <cell r="G27">
            <v>121</v>
          </cell>
          <cell r="H27" t="str">
            <v>OFICINA VICE-RECTORIA ACADEMICA</v>
          </cell>
        </row>
        <row r="28">
          <cell r="G28">
            <v>122</v>
          </cell>
          <cell r="H28" t="str">
            <v>CENTRO DE RECURSOS EDUCATIVOS</v>
          </cell>
        </row>
        <row r="29">
          <cell r="G29">
            <v>123</v>
          </cell>
          <cell r="H29" t="str">
            <v>CENTRO INVESTIGACION Y EXTENSION</v>
          </cell>
        </row>
        <row r="30">
          <cell r="G30">
            <v>124</v>
          </cell>
          <cell r="H30" t="str">
            <v>CENTRO DE BIBLIOTECA</v>
          </cell>
        </row>
        <row r="31">
          <cell r="G31">
            <v>125</v>
          </cell>
          <cell r="H31" t="str">
            <v>CENTRO DE REGISTRO Y CONTROL</v>
          </cell>
        </row>
        <row r="32">
          <cell r="G32">
            <v>126</v>
          </cell>
          <cell r="H32" t="str">
            <v>C.A.P. COMITE ASIGNACION PUNTAJE</v>
          </cell>
        </row>
        <row r="33">
          <cell r="G33">
            <v>127</v>
          </cell>
          <cell r="H33" t="str">
            <v>CENTRO DE RECURSOS INFORMATICOS</v>
          </cell>
        </row>
        <row r="34">
          <cell r="G34">
            <v>131</v>
          </cell>
          <cell r="H34" t="str">
            <v>OFICINA  VICE-RECTOR ADMINISTRATIVO</v>
          </cell>
        </row>
        <row r="35">
          <cell r="G35">
            <v>132</v>
          </cell>
          <cell r="H35" t="str">
            <v>DIVISION DE PERSONAL</v>
          </cell>
        </row>
        <row r="36">
          <cell r="G36">
            <v>133</v>
          </cell>
          <cell r="H36" t="str">
            <v>DIVISION DE SERVICIOS</v>
          </cell>
        </row>
        <row r="37">
          <cell r="G37" t="str">
            <v>134</v>
          </cell>
          <cell r="H37" t="str">
            <v>DIVISION FINANCIERA</v>
          </cell>
        </row>
        <row r="38">
          <cell r="G38">
            <v>135</v>
          </cell>
          <cell r="H38" t="str">
            <v>DIVISION SISTEMAS Y PROCESO DATOS</v>
          </cell>
        </row>
        <row r="39">
          <cell r="G39">
            <v>136</v>
          </cell>
          <cell r="H39" t="str">
            <v>SERVICIOS ESTUDIANTILES</v>
          </cell>
        </row>
        <row r="40">
          <cell r="G40">
            <v>137</v>
          </cell>
          <cell r="H40" t="str">
            <v>EDITORIAL UNIVERSITARIA</v>
          </cell>
        </row>
        <row r="41">
          <cell r="G41">
            <v>138</v>
          </cell>
          <cell r="H41" t="str">
            <v>OFICINA DE JUBILADOS</v>
          </cell>
        </row>
        <row r="42">
          <cell r="G42">
            <v>139</v>
          </cell>
          <cell r="H42" t="str">
            <v>VARIOS</v>
          </cell>
        </row>
        <row r="43">
          <cell r="G43">
            <v>211</v>
          </cell>
          <cell r="H43" t="str">
            <v>DIRECCION BELLAS ARTES Y HUMANIDADE</v>
          </cell>
        </row>
        <row r="44">
          <cell r="G44">
            <v>212</v>
          </cell>
          <cell r="H44" t="str">
            <v>LICENCIATURA ARTES PLASTICAS</v>
          </cell>
        </row>
        <row r="45">
          <cell r="G45">
            <v>213</v>
          </cell>
          <cell r="H45" t="str">
            <v>LICENCIATURA MUSICA</v>
          </cell>
        </row>
        <row r="46">
          <cell r="G46">
            <v>214</v>
          </cell>
          <cell r="H46" t="str">
            <v>HUMANIDADES</v>
          </cell>
        </row>
        <row r="47">
          <cell r="G47">
            <v>215</v>
          </cell>
          <cell r="H47" t="str">
            <v>ESPEC.EN GERENCIA Y GESTION CULTURA</v>
          </cell>
        </row>
        <row r="48">
          <cell r="G48">
            <v>219</v>
          </cell>
          <cell r="H48" t="str">
            <v>SUB-ALMACEN BELLAS ARTES</v>
          </cell>
        </row>
        <row r="49">
          <cell r="G49">
            <v>221</v>
          </cell>
          <cell r="H49" t="str">
            <v>DIRECCION CIENCIAS BASICAS</v>
          </cell>
        </row>
        <row r="50">
          <cell r="G50">
            <v>222</v>
          </cell>
          <cell r="H50" t="str">
            <v>DEPARTAMENTO DE DIBUJO</v>
          </cell>
        </row>
        <row r="51">
          <cell r="G51">
            <v>223</v>
          </cell>
          <cell r="H51" t="str">
            <v>DEPARTAMENTO DE FISICA</v>
          </cell>
        </row>
        <row r="52">
          <cell r="G52">
            <v>224</v>
          </cell>
          <cell r="H52" t="str">
            <v>DEPARTAMENTO DE MATEMATICAS</v>
          </cell>
        </row>
        <row r="53">
          <cell r="G53">
            <v>225</v>
          </cell>
          <cell r="H53" t="str">
            <v>LICENCIATURA MATEMATICA Y FISICA</v>
          </cell>
        </row>
        <row r="54">
          <cell r="G54">
            <v>226</v>
          </cell>
          <cell r="H54" t="str">
            <v>POSTGRADOS CIENCIAS BASICAS</v>
          </cell>
        </row>
        <row r="55">
          <cell r="G55">
            <v>227</v>
          </cell>
          <cell r="H55" t="str">
            <v>PLANETARIO</v>
          </cell>
        </row>
        <row r="56">
          <cell r="G56">
            <v>228</v>
          </cell>
          <cell r="H56" t="str">
            <v>INGENIERIA EN SISTEMAS Y COMPUTACION</v>
          </cell>
        </row>
        <row r="57">
          <cell r="G57">
            <v>231</v>
          </cell>
          <cell r="H57" t="str">
            <v>DIRECCION CIENCIAS DE LA EDUCACION</v>
          </cell>
        </row>
        <row r="58">
          <cell r="G58">
            <v>232</v>
          </cell>
          <cell r="H58" t="str">
            <v>CIENCIAS SOCIALES</v>
          </cell>
        </row>
        <row r="59">
          <cell r="G59">
            <v>233</v>
          </cell>
          <cell r="H59" t="str">
            <v>ESPAÑOL Y COMUNICACION AUDIOVISUAL</v>
          </cell>
        </row>
        <row r="60">
          <cell r="G60">
            <v>234</v>
          </cell>
          <cell r="H60" t="str">
            <v>DEPARTAMENTO DE PSICOPEDAGOGÍA</v>
          </cell>
        </row>
        <row r="61">
          <cell r="G61">
            <v>235</v>
          </cell>
          <cell r="H61" t="str">
            <v>POSTGRADOS CIENCIAS DE LA EDUCACION</v>
          </cell>
        </row>
        <row r="62">
          <cell r="G62">
            <v>236</v>
          </cell>
          <cell r="H62" t="str">
            <v>LIC. AREAS TECNICAS</v>
          </cell>
        </row>
        <row r="63">
          <cell r="G63">
            <v>237</v>
          </cell>
          <cell r="H63" t="str">
            <v>ETNOEDUCACION Y DESARROLLO COMUN.</v>
          </cell>
        </row>
        <row r="64">
          <cell r="G64">
            <v>238</v>
          </cell>
          <cell r="H64" t="str">
            <v>PREUNIVERSITARIO</v>
          </cell>
        </row>
        <row r="65">
          <cell r="G65">
            <v>239</v>
          </cell>
          <cell r="H65" t="str">
            <v>LIC. EN EDUCACION INDIGENA</v>
          </cell>
        </row>
        <row r="66">
          <cell r="G66">
            <v>242</v>
          </cell>
          <cell r="H66" t="str">
            <v>FACULTAD DE INGENIERIA INDUSTRIAL</v>
          </cell>
        </row>
        <row r="67">
          <cell r="G67">
            <v>243</v>
          </cell>
          <cell r="H67" t="str">
            <v>FACULTAD DE INGENIERIA ELECTRICA</v>
          </cell>
        </row>
        <row r="68">
          <cell r="G68">
            <v>244</v>
          </cell>
          <cell r="H68" t="str">
            <v>FACULTAD DE INGENIERIA MECANICA</v>
          </cell>
        </row>
        <row r="69">
          <cell r="G69">
            <v>252</v>
          </cell>
          <cell r="H69" t="str">
            <v>FACULTAD DE MEDICINA</v>
          </cell>
        </row>
        <row r="70">
          <cell r="G70">
            <v>253</v>
          </cell>
          <cell r="H70" t="str">
            <v>CIENCIAS DEL DEPORTE Y RECREACION</v>
          </cell>
        </row>
        <row r="71">
          <cell r="G71">
            <v>261</v>
          </cell>
          <cell r="H71" t="str">
            <v>DIRECCION TECNOLOGIAS</v>
          </cell>
        </row>
        <row r="72">
          <cell r="G72">
            <v>262</v>
          </cell>
          <cell r="H72" t="str">
            <v>TECNOLOGIA ELECTRICA</v>
          </cell>
        </row>
        <row r="73">
          <cell r="G73">
            <v>263</v>
          </cell>
          <cell r="H73" t="str">
            <v>TECNOLOGIA INDUSTRIAL</v>
          </cell>
        </row>
        <row r="74">
          <cell r="G74">
            <v>264</v>
          </cell>
          <cell r="H74" t="str">
            <v>TECNOLOGIA MECANICA</v>
          </cell>
        </row>
        <row r="75">
          <cell r="G75">
            <v>265</v>
          </cell>
          <cell r="H75" t="str">
            <v>TECNOLOGIA QUIMICA</v>
          </cell>
        </row>
        <row r="76">
          <cell r="G76">
            <v>271</v>
          </cell>
          <cell r="H76" t="str">
            <v>DIRECCION DE CIENCIAS ADMBIENTALES</v>
          </cell>
        </row>
        <row r="77">
          <cell r="G77">
            <v>272</v>
          </cell>
          <cell r="H77" t="str">
            <v>ADMON DEL MEDIO AMBIENTE</v>
          </cell>
        </row>
        <row r="78">
          <cell r="G78">
            <v>273</v>
          </cell>
          <cell r="H78" t="str">
            <v>DEPTO DE CIENCIAS ADMINISTRATIVAS</v>
          </cell>
        </row>
        <row r="79">
          <cell r="G79">
            <v>274</v>
          </cell>
          <cell r="H79" t="str">
            <v>DEPTO DE CIENCIAS BASICAS-FMAT</v>
          </cell>
        </row>
        <row r="80">
          <cell r="G80">
            <v>275</v>
          </cell>
          <cell r="H80" t="str">
            <v>INSTITUTO DE INVESTIGACIONES</v>
          </cell>
        </row>
        <row r="81">
          <cell r="G81">
            <v>276</v>
          </cell>
          <cell r="H81" t="str">
            <v>JARDIN BOTANICO</v>
          </cell>
        </row>
        <row r="82">
          <cell r="G82">
            <v>277</v>
          </cell>
          <cell r="H82" t="str">
            <v>DPTO.ESTUDIOS INTERDISCIPLINARIOS</v>
          </cell>
        </row>
        <row r="83">
          <cell r="G83">
            <v>1111</v>
          </cell>
          <cell r="H83" t="str">
            <v>OFICINA DEL RECTOR</v>
          </cell>
        </row>
        <row r="84">
          <cell r="G84">
            <v>1112</v>
          </cell>
          <cell r="H84" t="str">
            <v>OFICINA DE COMUNICACION Y PRENSA</v>
          </cell>
        </row>
        <row r="85">
          <cell r="G85">
            <v>1121</v>
          </cell>
          <cell r="H85" t="str">
            <v>OFICINA DEL SECRETARIO GENERAL</v>
          </cell>
        </row>
        <row r="86">
          <cell r="G86">
            <v>1122</v>
          </cell>
          <cell r="H86" t="str">
            <v>GRUPO ARCHIVO Y CORRESPONDENCIA</v>
          </cell>
        </row>
        <row r="87">
          <cell r="G87">
            <v>1321</v>
          </cell>
          <cell r="H87" t="str">
            <v>OFICINA DEL JEFE DIVISION DE PERSON</v>
          </cell>
        </row>
        <row r="88">
          <cell r="G88">
            <v>1322</v>
          </cell>
          <cell r="H88" t="str">
            <v>PROGRAMA DE SALUD OCUPACIONAL</v>
          </cell>
        </row>
        <row r="89">
          <cell r="G89">
            <v>1331</v>
          </cell>
          <cell r="H89" t="str">
            <v>JEFATURA DIVISION DE SERVICIOS</v>
          </cell>
        </row>
        <row r="90">
          <cell r="G90">
            <v>1332</v>
          </cell>
          <cell r="H90" t="str">
            <v>SECCION DE PUBLICACIONES</v>
          </cell>
        </row>
        <row r="91">
          <cell r="G91">
            <v>1333</v>
          </cell>
          <cell r="H91" t="str">
            <v>ALMACEN</v>
          </cell>
        </row>
        <row r="92">
          <cell r="G92">
            <v>1334</v>
          </cell>
          <cell r="H92" t="str">
            <v>SECCION DE MANTENIMIENTO</v>
          </cell>
        </row>
        <row r="93">
          <cell r="G93">
            <v>1335</v>
          </cell>
          <cell r="H93" t="str">
            <v>INVENTARIOS</v>
          </cell>
        </row>
        <row r="94">
          <cell r="G94">
            <v>1337</v>
          </cell>
          <cell r="H94" t="str">
            <v>SALA DE MACINTOSH</v>
          </cell>
        </row>
        <row r="95">
          <cell r="G95">
            <v>1341</v>
          </cell>
          <cell r="H95" t="str">
            <v>JEFATURA DIVISION FINANCIERA</v>
          </cell>
        </row>
        <row r="96">
          <cell r="G96">
            <v>1342</v>
          </cell>
          <cell r="H96" t="str">
            <v>SECCION TESORERIA</v>
          </cell>
        </row>
        <row r="97">
          <cell r="G97">
            <v>1343</v>
          </cell>
          <cell r="H97" t="str">
            <v>SECCION CONTABILIDAD Y PRESUPUESTO</v>
          </cell>
        </row>
        <row r="98">
          <cell r="G98">
            <v>1344</v>
          </cell>
          <cell r="H98" t="str">
            <v>SECCION DE BIENES Y SUMINISTROS</v>
          </cell>
        </row>
        <row r="99">
          <cell r="G99">
            <v>1361</v>
          </cell>
          <cell r="H99" t="str">
            <v>BIENESTAR-OFICINA DEL JEFE</v>
          </cell>
        </row>
        <row r="100">
          <cell r="G100">
            <v>1362</v>
          </cell>
          <cell r="H100" t="str">
            <v>AREA DE SALUD</v>
          </cell>
        </row>
        <row r="101">
          <cell r="G101">
            <v>1363</v>
          </cell>
          <cell r="H101" t="str">
            <v>BIENESTAR-AREA CULTURAL RECREATIVA</v>
          </cell>
        </row>
        <row r="102">
          <cell r="G102">
            <v>1364</v>
          </cell>
          <cell r="H102" t="str">
            <v>BIENESTAR-AREA DEPORTIVA</v>
          </cell>
        </row>
        <row r="103">
          <cell r="G103">
            <v>1365</v>
          </cell>
          <cell r="H103" t="str">
            <v>AREA DE SERVICIOS ADMINISTRATIVOS</v>
          </cell>
        </row>
        <row r="104">
          <cell r="G104">
            <v>1369</v>
          </cell>
          <cell r="H104" t="str">
            <v>SUB-ALMACEN SERVICIOS ESTUDIANTILES</v>
          </cell>
        </row>
        <row r="105">
          <cell r="G105">
            <v>2121</v>
          </cell>
          <cell r="H105" t="str">
            <v>DIRECCION ESCUELA ARTES PLASTICAS</v>
          </cell>
        </row>
        <row r="106">
          <cell r="G106">
            <v>2122</v>
          </cell>
          <cell r="H106" t="str">
            <v>ARTES PLASTICAS</v>
          </cell>
        </row>
        <row r="107">
          <cell r="G107">
            <v>2123</v>
          </cell>
          <cell r="H107" t="str">
            <v>CURSOS EXTENSION ARTES PLASTICAS</v>
          </cell>
        </row>
        <row r="108">
          <cell r="G108">
            <v>2131</v>
          </cell>
          <cell r="H108" t="str">
            <v>DIRECCION ESCUELA LICENCIAT. MUSICA</v>
          </cell>
        </row>
        <row r="109">
          <cell r="G109">
            <v>2132</v>
          </cell>
          <cell r="H109" t="str">
            <v>MUSICA</v>
          </cell>
        </row>
        <row r="110">
          <cell r="G110">
            <v>2133</v>
          </cell>
          <cell r="H110" t="str">
            <v>CURSOS EXTENSION EN MUSICA</v>
          </cell>
        </row>
        <row r="111">
          <cell r="G111">
            <v>2141</v>
          </cell>
          <cell r="H111" t="str">
            <v>DEPARTAMENTO DE HUMANIDADES</v>
          </cell>
        </row>
        <row r="112">
          <cell r="G112">
            <v>2142</v>
          </cell>
          <cell r="H112" t="str">
            <v>ESCUELA DE FILOSOFIA</v>
          </cell>
        </row>
        <row r="113">
          <cell r="G113">
            <v>2261</v>
          </cell>
          <cell r="H113" t="str">
            <v>INSTRUMENTACION FISICA</v>
          </cell>
        </row>
        <row r="114">
          <cell r="G114">
            <v>2331</v>
          </cell>
          <cell r="H114" t="str">
            <v>PROGRAMA ESPAÑOL Y COMUNIC. AUDIOV.</v>
          </cell>
        </row>
        <row r="115">
          <cell r="G115">
            <v>2332</v>
          </cell>
          <cell r="H115" t="str">
            <v>DPTO.DE SUB-ALMACEN AUDIOVISUALES</v>
          </cell>
        </row>
        <row r="116">
          <cell r="G116">
            <v>2351</v>
          </cell>
          <cell r="H116" t="str">
            <v>POSTG. COMUNICACION EDUCATIVA</v>
          </cell>
        </row>
        <row r="117">
          <cell r="G117">
            <v>2352</v>
          </cell>
          <cell r="H117" t="str">
            <v>POSGRADO HISTORIA DE COLOMBIA</v>
          </cell>
        </row>
        <row r="118">
          <cell r="G118">
            <v>2353</v>
          </cell>
          <cell r="H118" t="str">
            <v>ESP.EN DIDACTICA DE LA LITERATURA</v>
          </cell>
        </row>
        <row r="119">
          <cell r="G119">
            <v>2421</v>
          </cell>
          <cell r="H119" t="str">
            <v>DIRECCION INGENIERIA INDUSTRIAL</v>
          </cell>
        </row>
        <row r="120">
          <cell r="G120">
            <v>2422</v>
          </cell>
          <cell r="H120" t="str">
            <v>INGENIERIA INDUSTRIAL</v>
          </cell>
        </row>
        <row r="121">
          <cell r="G121">
            <v>2423</v>
          </cell>
          <cell r="H121" t="str">
            <v>POSTGRADO INGENIERIA INDUSTRIAL</v>
          </cell>
        </row>
        <row r="122">
          <cell r="G122">
            <v>2431</v>
          </cell>
          <cell r="H122" t="str">
            <v>DIRECCION INGENIERIA ELECTRICA</v>
          </cell>
        </row>
        <row r="123">
          <cell r="G123">
            <v>2432</v>
          </cell>
          <cell r="H123" t="str">
            <v>INGENIERIA ELECTRICA</v>
          </cell>
        </row>
        <row r="124">
          <cell r="G124">
            <v>2433</v>
          </cell>
          <cell r="H124" t="str">
            <v>POSTGRADO INGENIERIA ELECTRICA</v>
          </cell>
        </row>
        <row r="125">
          <cell r="G125">
            <v>2439</v>
          </cell>
          <cell r="H125" t="str">
            <v>SUB-ALMACEN INGENIERIA ELECTRICA</v>
          </cell>
        </row>
        <row r="126">
          <cell r="G126">
            <v>2441</v>
          </cell>
          <cell r="H126" t="str">
            <v>DIRECCION INGENIERIA MECANICA</v>
          </cell>
        </row>
        <row r="127">
          <cell r="G127">
            <v>2442</v>
          </cell>
          <cell r="H127" t="str">
            <v>INGENIERIA MECANICA</v>
          </cell>
        </row>
        <row r="128">
          <cell r="G128">
            <v>2443</v>
          </cell>
          <cell r="H128" t="str">
            <v>POSTGRADO INGENIERIA MECANICA</v>
          </cell>
        </row>
        <row r="129">
          <cell r="G129">
            <v>2449</v>
          </cell>
          <cell r="H129" t="str">
            <v>SUB-ALMACEN INGENIERIA MECANICA</v>
          </cell>
        </row>
        <row r="130">
          <cell r="G130">
            <v>2521</v>
          </cell>
          <cell r="H130" t="str">
            <v>DIRECCION MEDICINA</v>
          </cell>
        </row>
        <row r="131">
          <cell r="G131">
            <v>2522</v>
          </cell>
          <cell r="H131" t="str">
            <v>DPTO.CIENCIAS BASICAS DE MEDICINA</v>
          </cell>
        </row>
        <row r="132">
          <cell r="G132">
            <v>2523</v>
          </cell>
          <cell r="H132" t="str">
            <v>DPTO. CIENCIAS CLINICAS</v>
          </cell>
        </row>
        <row r="133">
          <cell r="G133">
            <v>2524</v>
          </cell>
          <cell r="H133" t="str">
            <v>DPTO. MEDICINA COMUNITARIA</v>
          </cell>
        </row>
        <row r="134">
          <cell r="G134">
            <v>2525</v>
          </cell>
          <cell r="H134" t="str">
            <v>POSTGRADOS MEDICINA</v>
          </cell>
        </row>
        <row r="135">
          <cell r="G135">
            <v>2529</v>
          </cell>
          <cell r="H135" t="str">
            <v>SUB-ALMACEN MEDICINA</v>
          </cell>
        </row>
        <row r="136">
          <cell r="G136">
            <v>2651</v>
          </cell>
          <cell r="H136" t="str">
            <v>PROGRAMA TECNOLOGIA QUIMICA</v>
          </cell>
        </row>
        <row r="137">
          <cell r="G137">
            <v>2652</v>
          </cell>
          <cell r="H137" t="str">
            <v>ESPECIALIZACION EN CITRICULTURA</v>
          </cell>
        </row>
        <row r="138">
          <cell r="G138">
            <v>2659</v>
          </cell>
          <cell r="H138" t="str">
            <v>SUB-ALMACENES QUIMICA</v>
          </cell>
        </row>
        <row r="139">
          <cell r="G139">
            <v>13621</v>
          </cell>
          <cell r="H139" t="str">
            <v>BIENESTAR-MEDICINA</v>
          </cell>
        </row>
        <row r="140">
          <cell r="G140">
            <v>13622</v>
          </cell>
          <cell r="H140" t="str">
            <v>BIENESTAR-ODONTOLOGIA</v>
          </cell>
        </row>
        <row r="141">
          <cell r="G141">
            <v>13623</v>
          </cell>
          <cell r="H141" t="str">
            <v>BIENESTAR-LABORATORIOS CLINICOS</v>
          </cell>
        </row>
        <row r="142">
          <cell r="G142">
            <v>13624</v>
          </cell>
          <cell r="H142" t="str">
            <v>BIENESTAR-HOSPITALIZACION</v>
          </cell>
        </row>
        <row r="143">
          <cell r="G143">
            <v>13625</v>
          </cell>
          <cell r="H143" t="str">
            <v>BIENESTAR-SEGURO DE ACCIDENTES</v>
          </cell>
        </row>
        <row r="144">
          <cell r="G144">
            <v>13626</v>
          </cell>
          <cell r="H144" t="str">
            <v>BIENESTAR-DROGUERIAS</v>
          </cell>
        </row>
        <row r="145">
          <cell r="G145">
            <v>13651</v>
          </cell>
          <cell r="H145" t="str">
            <v>BIENESTAR-CARNETIZACION</v>
          </cell>
        </row>
        <row r="146">
          <cell r="G146">
            <v>13653</v>
          </cell>
          <cell r="H146" t="str">
            <v>BIENESTAR-LIBRERIA UNIVERSITARIA</v>
          </cell>
        </row>
        <row r="147">
          <cell r="G147">
            <v>24231</v>
          </cell>
          <cell r="H147" t="str">
            <v>ADMON. ECONOMICA Y FINANCIERA</v>
          </cell>
        </row>
        <row r="148">
          <cell r="G148">
            <v>24232</v>
          </cell>
          <cell r="H148" t="str">
            <v>ADMON. DEL DESARROLLO HUMANO</v>
          </cell>
        </row>
        <row r="149">
          <cell r="G149">
            <v>24331</v>
          </cell>
          <cell r="H149" t="str">
            <v>ESPECIALIZACION EN ENERGETICA</v>
          </cell>
        </row>
        <row r="150">
          <cell r="G150">
            <v>24332</v>
          </cell>
          <cell r="H150" t="str">
            <v>ESPECIAL.EN ELECTRONICA DE POTENCIA</v>
          </cell>
        </row>
        <row r="151">
          <cell r="G151">
            <v>24333</v>
          </cell>
          <cell r="H151" t="str">
            <v>MAESTRIA EN INGENIERIA ELECTRICA</v>
          </cell>
        </row>
        <row r="152">
          <cell r="G152">
            <v>25231</v>
          </cell>
          <cell r="H152" t="str">
            <v>PEDIATRIA</v>
          </cell>
        </row>
        <row r="153">
          <cell r="G153">
            <v>25232</v>
          </cell>
          <cell r="H153" t="str">
            <v>MEDICINA INTERNA</v>
          </cell>
        </row>
        <row r="154">
          <cell r="G154">
            <v>25233</v>
          </cell>
          <cell r="H154" t="str">
            <v>GINECO-OBSTETRICIA</v>
          </cell>
        </row>
        <row r="155">
          <cell r="G155">
            <v>25234</v>
          </cell>
          <cell r="H155" t="str">
            <v>COORDINACION INTERNADO</v>
          </cell>
        </row>
        <row r="156">
          <cell r="G156">
            <v>25251</v>
          </cell>
          <cell r="H156" t="str">
            <v>POSTGRADO GERENCIA EN SALUD</v>
          </cell>
        </row>
        <row r="157">
          <cell r="G157">
            <v>25252</v>
          </cell>
          <cell r="H157" t="str">
            <v>POSTGRADO SALUD OCUPACIONAL</v>
          </cell>
        </row>
        <row r="158">
          <cell r="G158">
            <v>26591</v>
          </cell>
          <cell r="H158" t="str">
            <v>SUB-ALMACEN PRINCIPAL QUIMICA</v>
          </cell>
        </row>
        <row r="159">
          <cell r="G159">
            <v>26592</v>
          </cell>
          <cell r="H159" t="str">
            <v>LABORATORIO DE SUELOS</v>
          </cell>
        </row>
        <row r="160">
          <cell r="G160">
            <v>26593</v>
          </cell>
          <cell r="H160" t="str">
            <v>LABORATORIO DE ALIMENTOS</v>
          </cell>
        </row>
        <row r="161">
          <cell r="G161">
            <v>26594</v>
          </cell>
          <cell r="H161" t="str">
            <v>REACTIVOS-ESCUELA DE QUIMICA</v>
          </cell>
        </row>
        <row r="162">
          <cell r="G162">
            <v>26595</v>
          </cell>
          <cell r="H162" t="str">
            <v>LABORATORIO DE AGUAS</v>
          </cell>
        </row>
        <row r="163">
          <cell r="G163">
            <v>30001</v>
          </cell>
          <cell r="H163" t="str">
            <v>AUDITORIA</v>
          </cell>
        </row>
        <row r="164">
          <cell r="G164">
            <v>30222</v>
          </cell>
          <cell r="H164" t="str">
            <v>POLIZAS DE SEGURO</v>
          </cell>
        </row>
        <row r="165">
          <cell r="G165">
            <v>30241</v>
          </cell>
          <cell r="H165" t="str">
            <v>PORTES AEREOS Y TERRESTRES</v>
          </cell>
        </row>
        <row r="166">
          <cell r="G166">
            <v>30251</v>
          </cell>
          <cell r="H166" t="str">
            <v>SERVICIOS PUBLICOS (ALUM-ACUED-ENER</v>
          </cell>
        </row>
        <row r="167">
          <cell r="G167">
            <v>30254</v>
          </cell>
          <cell r="H167" t="str">
            <v>SERVICIOS PUBLICOS (TELEFONO)</v>
          </cell>
        </row>
        <row r="168">
          <cell r="G168">
            <v>30282</v>
          </cell>
          <cell r="H168" t="str">
            <v>FOTOCOPIAS GENERAL</v>
          </cell>
        </row>
        <row r="169">
          <cell r="G169">
            <v>30401</v>
          </cell>
          <cell r="H169" t="str">
            <v>ISS</v>
          </cell>
        </row>
        <row r="170">
          <cell r="G170">
            <v>30403</v>
          </cell>
          <cell r="H170" t="str">
            <v>INSTITUTO DE BIENESTAR FAMILIAR</v>
          </cell>
        </row>
        <row r="171">
          <cell r="G171">
            <v>30404</v>
          </cell>
          <cell r="H171" t="str">
            <v>SENA</v>
          </cell>
        </row>
        <row r="172">
          <cell r="G172">
            <v>30405</v>
          </cell>
          <cell r="H172" t="str">
            <v>FONDO NACIONAL DEL AHORRO</v>
          </cell>
        </row>
        <row r="173">
          <cell r="G173">
            <v>30406</v>
          </cell>
          <cell r="H173" t="str">
            <v>ICFES</v>
          </cell>
        </row>
        <row r="174">
          <cell r="G174">
            <v>30407</v>
          </cell>
          <cell r="H174" t="str">
            <v>CAJA DE COMPENSACION FAMILIAR</v>
          </cell>
        </row>
        <row r="175">
          <cell r="G175">
            <v>30412</v>
          </cell>
          <cell r="H175" t="str">
            <v>SINDICATO TRABAJADORES UTP</v>
          </cell>
        </row>
        <row r="176">
          <cell r="G176">
            <v>302321</v>
          </cell>
          <cell r="H176" t="str">
            <v>PASAJES AEREOS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MINHACIENDA"/>
      <sheetName val="2004"/>
      <sheetName val="Dllo Social"/>
      <sheetName val="Resumen"/>
      <sheetName val="Gráfico"/>
      <sheetName val="sALEN"/>
      <sheetName val="Primer Semestre Académico 2004"/>
      <sheetName val="No han sido solicitados"/>
      <sheetName val="Sobrecargas"/>
      <sheetName val="Constantes"/>
      <sheetName val="Formulas"/>
      <sheetName val="NUEVOS"/>
    </sheetNames>
    <sheetDataSet>
      <sheetData sheetId="10">
        <row r="4">
          <cell r="D4" t="str">
            <v>Tabla de Meses</v>
          </cell>
          <cell r="M4" t="str">
            <v>Cod.</v>
          </cell>
          <cell r="N4" t="str">
            <v>Descripcion</v>
          </cell>
          <cell r="O4" t="str">
            <v>Valor</v>
          </cell>
        </row>
        <row r="5">
          <cell r="A5">
            <v>6661</v>
          </cell>
          <cell r="D5">
            <v>1</v>
          </cell>
          <cell r="E5" t="str">
            <v>Enero</v>
          </cell>
          <cell r="M5">
            <v>1</v>
          </cell>
          <cell r="N5" t="str">
            <v>profesor auxiliar</v>
          </cell>
          <cell r="O5">
            <v>1.25</v>
          </cell>
        </row>
        <row r="6">
          <cell r="D6">
            <v>2</v>
          </cell>
          <cell r="E6" t="str">
            <v>Febrero</v>
          </cell>
          <cell r="M6">
            <v>2</v>
          </cell>
          <cell r="N6" t="str">
            <v>profesor asistente</v>
          </cell>
          <cell r="O6">
            <v>2</v>
          </cell>
        </row>
        <row r="7">
          <cell r="D7">
            <v>3</v>
          </cell>
          <cell r="E7" t="str">
            <v>Marzo</v>
          </cell>
          <cell r="M7">
            <v>3</v>
          </cell>
          <cell r="N7" t="str">
            <v>profesor asociado</v>
          </cell>
          <cell r="O7">
            <v>2.25</v>
          </cell>
        </row>
        <row r="8">
          <cell r="D8">
            <v>4</v>
          </cell>
          <cell r="E8" t="str">
            <v>Abril</v>
          </cell>
          <cell r="M8">
            <v>4</v>
          </cell>
          <cell r="N8" t="str">
            <v>profesor títular</v>
          </cell>
          <cell r="O8">
            <v>2.5</v>
          </cell>
        </row>
        <row r="9">
          <cell r="D9">
            <v>5</v>
          </cell>
          <cell r="E9" t="str">
            <v>Mayo</v>
          </cell>
          <cell r="M9">
            <v>5</v>
          </cell>
          <cell r="N9" t="str">
            <v>instructor asociado</v>
          </cell>
          <cell r="O9">
            <v>1.5</v>
          </cell>
        </row>
        <row r="10">
          <cell r="D10">
            <v>6</v>
          </cell>
          <cell r="E10" t="str">
            <v>Junio</v>
          </cell>
        </row>
        <row r="11">
          <cell r="D11">
            <v>7</v>
          </cell>
          <cell r="E11" t="str">
            <v>Julio</v>
          </cell>
        </row>
        <row r="12">
          <cell r="D12">
            <v>8</v>
          </cell>
          <cell r="E12" t="str">
            <v>Agosto</v>
          </cell>
        </row>
        <row r="13">
          <cell r="D13">
            <v>9</v>
          </cell>
          <cell r="E13" t="str">
            <v>Septiembre</v>
          </cell>
        </row>
        <row r="14">
          <cell r="D14">
            <v>10</v>
          </cell>
          <cell r="E14" t="str">
            <v>Octubre</v>
          </cell>
        </row>
        <row r="15">
          <cell r="D15">
            <v>11</v>
          </cell>
          <cell r="E15" t="str">
            <v>Noviembre</v>
          </cell>
        </row>
        <row r="16">
          <cell r="D16">
            <v>12</v>
          </cell>
          <cell r="E16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Formulas"/>
      <sheetName val="Módulo1"/>
    </sheetNames>
    <sheetDataSet>
      <sheetData sheetId="1">
        <row r="5">
          <cell r="A5">
            <v>6435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media.utp.edu.co/vicerrectoria-administrativa/archivos/Resolucion%20N%20832%20de%202015.pdf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media.utp.edu.co/vicerrectoria-administrativa/archivos/Resolucion%20N%20832%20de%202015.pdf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media.utp.edu.co/vicerrectoria-administrativa/archivos/presupuesto-proyectos/instructivoinversionpdf.pdf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edia.utp.edu.co/vicerrectoria-administrativa/archivos/Instructivo_de_Contratacion_2013_Actualizado_18_Enero.pdf" TargetMode="External" /><Relationship Id="rId2" Type="http://schemas.openxmlformats.org/officeDocument/2006/relationships/hyperlink" Target="http://media.utp.edu.co/vicerrectoria-academica/archivos/reglamentacion/acuerdo21de2007.pdf" TargetMode="External" /><Relationship Id="rId3" Type="http://schemas.openxmlformats.org/officeDocument/2006/relationships/hyperlink" Target="http://www.utp.edu.co/cms-utp/data/bin/UTP/web/uploads/media/secretaria/documentos/Acuerdo-No-01-Modifica-Acuerdo.pdf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3"/>
  <sheetViews>
    <sheetView showGridLines="0" tabSelected="1" zoomScaleSheetLayoutView="100" zoomScalePageLayoutView="0" workbookViewId="0" topLeftCell="A1">
      <selection activeCell="B9" sqref="B9:D9"/>
    </sheetView>
  </sheetViews>
  <sheetFormatPr defaultColWidth="11.421875" defaultRowHeight="12.75"/>
  <cols>
    <col min="1" max="1" width="2.140625" style="128" customWidth="1"/>
    <col min="2" max="2" width="9.140625" style="128" customWidth="1"/>
    <col min="3" max="3" width="14.28125" style="128" customWidth="1"/>
    <col min="4" max="9" width="11.421875" style="128" customWidth="1"/>
    <col min="10" max="10" width="8.8515625" style="128" customWidth="1"/>
    <col min="11" max="11" width="2.421875" style="128" customWidth="1"/>
    <col min="12" max="16384" width="11.421875" style="128" customWidth="1"/>
  </cols>
  <sheetData>
    <row r="1" spans="1:10" s="127" customFormat="1" ht="12.75">
      <c r="A1" s="153"/>
      <c r="B1" s="153"/>
      <c r="C1" s="153"/>
      <c r="D1" s="153"/>
      <c r="E1" s="153"/>
      <c r="F1" s="153"/>
      <c r="G1" s="153"/>
      <c r="H1" s="153"/>
      <c r="I1" s="153"/>
      <c r="J1" s="153"/>
    </row>
    <row r="2" spans="1:10" s="127" customFormat="1" ht="12.75">
      <c r="A2" s="153"/>
      <c r="B2" s="769"/>
      <c r="C2" s="770"/>
      <c r="D2" s="770"/>
      <c r="E2" s="770"/>
      <c r="F2" s="770"/>
      <c r="G2" s="770"/>
      <c r="H2" s="770"/>
      <c r="I2" s="770"/>
      <c r="J2" s="771"/>
    </row>
    <row r="3" spans="1:10" s="127" customFormat="1" ht="12.75">
      <c r="A3" s="153"/>
      <c r="B3" s="772"/>
      <c r="C3" s="773"/>
      <c r="D3" s="773"/>
      <c r="E3" s="773"/>
      <c r="F3" s="773"/>
      <c r="G3" s="773"/>
      <c r="H3" s="773"/>
      <c r="I3" s="773"/>
      <c r="J3" s="774"/>
    </row>
    <row r="4" spans="1:10" s="127" customFormat="1" ht="12.75">
      <c r="A4" s="153"/>
      <c r="B4" s="772" t="s">
        <v>565</v>
      </c>
      <c r="C4" s="773"/>
      <c r="D4" s="773" t="s">
        <v>51</v>
      </c>
      <c r="E4" s="773"/>
      <c r="F4" s="773"/>
      <c r="G4" s="773"/>
      <c r="H4" s="773"/>
      <c r="I4" s="773"/>
      <c r="J4" s="774"/>
    </row>
    <row r="5" spans="1:10" s="127" customFormat="1" ht="12.75">
      <c r="A5" s="153"/>
      <c r="B5" s="772" t="s">
        <v>515</v>
      </c>
      <c r="C5" s="773"/>
      <c r="D5" s="773" t="s">
        <v>78</v>
      </c>
      <c r="E5" s="773"/>
      <c r="F5" s="773"/>
      <c r="G5" s="773"/>
      <c r="H5" s="773"/>
      <c r="I5" s="773"/>
      <c r="J5" s="774"/>
    </row>
    <row r="6" spans="1:10" s="127" customFormat="1" ht="12.75">
      <c r="A6" s="153"/>
      <c r="B6" s="772" t="s">
        <v>561</v>
      </c>
      <c r="C6" s="773"/>
      <c r="D6" s="773" t="s">
        <v>78</v>
      </c>
      <c r="E6" s="773"/>
      <c r="F6" s="773"/>
      <c r="G6" s="773"/>
      <c r="H6" s="773"/>
      <c r="I6" s="773"/>
      <c r="J6" s="774"/>
    </row>
    <row r="7" spans="1:10" s="127" customFormat="1" ht="12.75">
      <c r="A7" s="153"/>
      <c r="B7" s="772" t="s">
        <v>562</v>
      </c>
      <c r="C7" s="773"/>
      <c r="D7" s="773"/>
      <c r="E7" s="773"/>
      <c r="F7" s="773"/>
      <c r="G7" s="773"/>
      <c r="H7" s="773"/>
      <c r="I7" s="773"/>
      <c r="J7" s="774"/>
    </row>
    <row r="8" spans="1:10" s="127" customFormat="1" ht="12.75">
      <c r="A8" s="153"/>
      <c r="B8" s="154"/>
      <c r="C8" s="155"/>
      <c r="D8" s="775"/>
      <c r="E8" s="775"/>
      <c r="F8" s="775"/>
      <c r="G8" s="775"/>
      <c r="H8" s="775"/>
      <c r="I8" s="775"/>
      <c r="J8" s="776"/>
    </row>
    <row r="9" spans="1:10" ht="12.75">
      <c r="A9" s="156"/>
      <c r="B9" s="777" t="s">
        <v>79</v>
      </c>
      <c r="C9" s="777"/>
      <c r="D9" s="777"/>
      <c r="E9" s="778"/>
      <c r="F9" s="778"/>
      <c r="G9" s="778"/>
      <c r="H9" s="778"/>
      <c r="I9" s="778"/>
      <c r="J9" s="778"/>
    </row>
    <row r="10" spans="1:10" ht="12.75">
      <c r="A10" s="156"/>
      <c r="B10" s="777" t="s">
        <v>80</v>
      </c>
      <c r="C10" s="777"/>
      <c r="D10" s="777"/>
      <c r="E10" s="778"/>
      <c r="F10" s="778"/>
      <c r="G10" s="778"/>
      <c r="H10" s="778"/>
      <c r="I10" s="778"/>
      <c r="J10" s="778"/>
    </row>
    <row r="11" spans="1:10" ht="12.75">
      <c r="A11" s="156"/>
      <c r="B11" s="779" t="s">
        <v>259</v>
      </c>
      <c r="C11" s="780"/>
      <c r="D11" s="781"/>
      <c r="E11" s="782"/>
      <c r="F11" s="783"/>
      <c r="G11" s="783"/>
      <c r="H11" s="783"/>
      <c r="I11" s="783"/>
      <c r="J11" s="784"/>
    </row>
    <row r="12" spans="1:10" ht="12.75">
      <c r="A12" s="156"/>
      <c r="B12" s="777" t="s">
        <v>81</v>
      </c>
      <c r="C12" s="777"/>
      <c r="D12" s="777"/>
      <c r="E12" s="778"/>
      <c r="F12" s="778"/>
      <c r="G12" s="778"/>
      <c r="H12" s="778"/>
      <c r="I12" s="778"/>
      <c r="J12" s="778"/>
    </row>
    <row r="13" spans="1:10" ht="12.75">
      <c r="A13" s="156"/>
      <c r="B13" s="777" t="s">
        <v>173</v>
      </c>
      <c r="C13" s="777"/>
      <c r="D13" s="777"/>
      <c r="E13" s="778"/>
      <c r="F13" s="778"/>
      <c r="G13" s="778"/>
      <c r="H13" s="778"/>
      <c r="I13" s="778"/>
      <c r="J13" s="778"/>
    </row>
    <row r="14" spans="1:10" ht="12.75">
      <c r="A14" s="156"/>
      <c r="B14" s="157"/>
      <c r="C14" s="158"/>
      <c r="D14" s="158"/>
      <c r="E14" s="167"/>
      <c r="F14" s="167"/>
      <c r="G14" s="167"/>
      <c r="H14" s="167"/>
      <c r="I14" s="167"/>
      <c r="J14" s="168"/>
    </row>
    <row r="15" spans="1:10" ht="12.75">
      <c r="A15" s="156"/>
      <c r="B15" s="157"/>
      <c r="C15" s="158"/>
      <c r="D15" s="158"/>
      <c r="E15" s="167"/>
      <c r="F15" s="167"/>
      <c r="G15" s="167"/>
      <c r="H15" s="167"/>
      <c r="I15" s="167"/>
      <c r="J15" s="168"/>
    </row>
    <row r="16" spans="1:10" ht="12.75">
      <c r="A16" s="156"/>
      <c r="B16" s="157"/>
      <c r="C16" s="158"/>
      <c r="D16" s="158"/>
      <c r="E16" s="167"/>
      <c r="F16" s="167"/>
      <c r="G16" s="167"/>
      <c r="H16" s="167"/>
      <c r="I16" s="167"/>
      <c r="J16" s="168"/>
    </row>
    <row r="17" spans="1:10" ht="12.75">
      <c r="A17" s="156"/>
      <c r="B17" s="157"/>
      <c r="C17" s="158"/>
      <c r="D17" s="158"/>
      <c r="E17" s="167"/>
      <c r="F17" s="167"/>
      <c r="G17" s="167"/>
      <c r="H17" s="167"/>
      <c r="I17" s="167"/>
      <c r="J17" s="168"/>
    </row>
    <row r="18" spans="1:10" ht="12.75">
      <c r="A18" s="156"/>
      <c r="B18" s="157"/>
      <c r="C18" s="158"/>
      <c r="D18" s="158"/>
      <c r="E18" s="167"/>
      <c r="F18" s="167"/>
      <c r="G18" s="167"/>
      <c r="H18" s="167"/>
      <c r="I18" s="167"/>
      <c r="J18" s="168"/>
    </row>
    <row r="19" spans="1:10" ht="12.75">
      <c r="A19" s="156"/>
      <c r="B19" s="157"/>
      <c r="C19" s="158"/>
      <c r="D19" s="158"/>
      <c r="E19" s="167"/>
      <c r="F19" s="167"/>
      <c r="G19" s="167"/>
      <c r="H19" s="167"/>
      <c r="I19" s="167"/>
      <c r="J19" s="168"/>
    </row>
    <row r="20" spans="1:10" ht="12.75">
      <c r="A20" s="156"/>
      <c r="B20" s="157"/>
      <c r="C20" s="158"/>
      <c r="D20" s="158"/>
      <c r="E20" s="167"/>
      <c r="F20" s="167"/>
      <c r="G20" s="167"/>
      <c r="H20" s="167"/>
      <c r="I20" s="167"/>
      <c r="J20" s="168"/>
    </row>
    <row r="21" spans="1:10" ht="12.75">
      <c r="A21" s="156"/>
      <c r="B21" s="157"/>
      <c r="C21" s="158"/>
      <c r="D21" s="158"/>
      <c r="E21" s="167"/>
      <c r="F21" s="167"/>
      <c r="G21" s="167"/>
      <c r="H21" s="167"/>
      <c r="I21" s="167"/>
      <c r="J21" s="168"/>
    </row>
    <row r="22" spans="1:10" ht="12.75">
      <c r="A22" s="156"/>
      <c r="B22" s="157"/>
      <c r="C22" s="158"/>
      <c r="D22" s="158"/>
      <c r="E22" s="167"/>
      <c r="F22" s="167"/>
      <c r="G22" s="167"/>
      <c r="H22" s="167"/>
      <c r="I22" s="167"/>
      <c r="J22" s="168"/>
    </row>
    <row r="23" spans="1:10" ht="12.75">
      <c r="A23" s="156"/>
      <c r="B23" s="157"/>
      <c r="C23" s="158"/>
      <c r="D23" s="158"/>
      <c r="E23" s="167"/>
      <c r="F23" s="167"/>
      <c r="G23" s="167"/>
      <c r="H23" s="167"/>
      <c r="I23" s="167"/>
      <c r="J23" s="168"/>
    </row>
    <row r="24" spans="1:10" ht="12.75">
      <c r="A24" s="156"/>
      <c r="B24" s="157"/>
      <c r="C24" s="158"/>
      <c r="D24" s="158"/>
      <c r="E24" s="167"/>
      <c r="F24" s="167"/>
      <c r="G24" s="167"/>
      <c r="H24" s="167"/>
      <c r="I24" s="167"/>
      <c r="J24" s="168"/>
    </row>
    <row r="25" spans="1:10" ht="12.75">
      <c r="A25" s="156"/>
      <c r="B25" s="157"/>
      <c r="C25" s="158"/>
      <c r="D25" s="158"/>
      <c r="E25" s="167"/>
      <c r="F25" s="167"/>
      <c r="G25" s="167"/>
      <c r="H25" s="167"/>
      <c r="I25" s="167"/>
      <c r="J25" s="168"/>
    </row>
    <row r="26" spans="1:10" ht="12.75">
      <c r="A26" s="156"/>
      <c r="B26" s="157"/>
      <c r="C26" s="158"/>
      <c r="D26" s="158"/>
      <c r="E26" s="167"/>
      <c r="F26" s="167"/>
      <c r="G26" s="167"/>
      <c r="H26" s="167"/>
      <c r="I26" s="167"/>
      <c r="J26" s="168"/>
    </row>
    <row r="27" spans="1:10" ht="12.75">
      <c r="A27" s="156"/>
      <c r="B27" s="157"/>
      <c r="C27" s="158"/>
      <c r="D27" s="158"/>
      <c r="E27" s="167"/>
      <c r="F27" s="167"/>
      <c r="G27" s="167"/>
      <c r="H27" s="167"/>
      <c r="I27" s="167"/>
      <c r="J27" s="168"/>
    </row>
    <row r="28" spans="1:10" ht="12.75">
      <c r="A28" s="156"/>
      <c r="B28" s="157"/>
      <c r="C28" s="158"/>
      <c r="D28" s="158"/>
      <c r="E28" s="159"/>
      <c r="F28" s="159"/>
      <c r="G28" s="159"/>
      <c r="H28" s="159"/>
      <c r="I28" s="159"/>
      <c r="J28" s="160"/>
    </row>
    <row r="29" spans="1:10" ht="12.75">
      <c r="A29" s="156"/>
      <c r="B29" s="157"/>
      <c r="C29" s="158"/>
      <c r="D29" s="158"/>
      <c r="E29" s="159"/>
      <c r="F29" s="159"/>
      <c r="G29" s="159"/>
      <c r="H29" s="159"/>
      <c r="I29" s="159"/>
      <c r="J29" s="160"/>
    </row>
    <row r="30" spans="1:10" ht="12.75">
      <c r="A30" s="156"/>
      <c r="B30" s="157"/>
      <c r="C30" s="158"/>
      <c r="D30" s="158"/>
      <c r="E30" s="159"/>
      <c r="F30" s="159"/>
      <c r="G30" s="159"/>
      <c r="H30" s="159"/>
      <c r="I30" s="159"/>
      <c r="J30" s="160"/>
    </row>
    <row r="31" spans="1:10" ht="12.75">
      <c r="A31" s="156"/>
      <c r="B31" s="157"/>
      <c r="C31" s="158"/>
      <c r="D31" s="158"/>
      <c r="E31" s="159"/>
      <c r="F31" s="159"/>
      <c r="G31" s="159"/>
      <c r="H31" s="159"/>
      <c r="I31" s="159"/>
      <c r="J31" s="160"/>
    </row>
    <row r="32" spans="1:10" ht="12.75">
      <c r="A32" s="156"/>
      <c r="B32" s="161"/>
      <c r="C32" s="162"/>
      <c r="D32" s="162"/>
      <c r="E32" s="162"/>
      <c r="F32" s="162"/>
      <c r="G32" s="162"/>
      <c r="H32" s="162"/>
      <c r="I32" s="162"/>
      <c r="J32" s="163"/>
    </row>
    <row r="33" spans="1:10" ht="12.75">
      <c r="A33" s="156"/>
      <c r="B33" s="164" t="s">
        <v>516</v>
      </c>
      <c r="C33" s="165"/>
      <c r="D33" s="165"/>
      <c r="E33" s="165"/>
      <c r="F33" s="165"/>
      <c r="G33" s="165"/>
      <c r="H33" s="165"/>
      <c r="I33" s="165"/>
      <c r="J33" s="166"/>
    </row>
  </sheetData>
  <sheetProtection password="9323" sheet="1" formatCells="0" formatColumns="0" formatRows="0" insertColumns="0" insertRows="0" insertHyperlinks="0" deleteColumns="0" deleteRows="0" selectLockedCells="1" sort="0" autoFilter="0" pivotTables="0"/>
  <mergeCells count="17">
    <mergeCell ref="B12:D12"/>
    <mergeCell ref="E12:J12"/>
    <mergeCell ref="B13:D13"/>
    <mergeCell ref="E13:J13"/>
    <mergeCell ref="B9:D9"/>
    <mergeCell ref="E9:J9"/>
    <mergeCell ref="B10:D10"/>
    <mergeCell ref="E10:J10"/>
    <mergeCell ref="B11:D11"/>
    <mergeCell ref="E11:J11"/>
    <mergeCell ref="B2:J2"/>
    <mergeCell ref="B3:J3"/>
    <mergeCell ref="B4:J4"/>
    <mergeCell ref="B5:J5"/>
    <mergeCell ref="B7:J7"/>
    <mergeCell ref="D8:J8"/>
    <mergeCell ref="B6:J6"/>
  </mergeCells>
  <printOptions horizontalCentered="1"/>
  <pageMargins left="0.31496062992125984" right="0.31496062992125984" top="0.7874015748031497" bottom="0.7874015748031497" header="0" footer="0"/>
  <pageSetup cellComments="asDisplayed"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AB26"/>
  <sheetViews>
    <sheetView showGridLines="0" zoomScaleSheetLayoutView="70" zoomScalePageLayoutView="0" workbookViewId="0" topLeftCell="A1">
      <selection activeCell="B9" sqref="B9"/>
    </sheetView>
  </sheetViews>
  <sheetFormatPr defaultColWidth="0" defaultRowHeight="12.75"/>
  <cols>
    <col min="1" max="1" width="2.00390625" style="292" customWidth="1"/>
    <col min="2" max="2" width="3.421875" style="292" customWidth="1"/>
    <col min="3" max="3" width="15.00390625" style="292" customWidth="1"/>
    <col min="4" max="4" width="20.140625" style="317" customWidth="1"/>
    <col min="5" max="5" width="13.421875" style="317" customWidth="1"/>
    <col min="6" max="6" width="15.140625" style="318" customWidth="1"/>
    <col min="7" max="7" width="13.00390625" style="317" bestFit="1" customWidth="1"/>
    <col min="8" max="8" width="11.57421875" style="292" customWidth="1"/>
    <col min="9" max="9" width="13.140625" style="317" bestFit="1" customWidth="1"/>
    <col min="10" max="10" width="13.421875" style="292" bestFit="1" customWidth="1"/>
    <col min="11" max="11" width="16.7109375" style="317" customWidth="1"/>
    <col min="12" max="13" width="9.140625" style="317" customWidth="1"/>
    <col min="14" max="14" width="5.7109375" style="317" customWidth="1"/>
    <col min="15" max="15" width="6.57421875" style="317" customWidth="1"/>
    <col min="16" max="16" width="6.28125" style="317" customWidth="1"/>
    <col min="17" max="17" width="14.57421875" style="292" customWidth="1"/>
    <col min="18" max="18" width="13.57421875" style="317" bestFit="1" customWidth="1"/>
    <col min="19" max="19" width="15.28125" style="292" bestFit="1" customWidth="1"/>
    <col min="20" max="20" width="3.7109375" style="292" customWidth="1"/>
    <col min="21" max="21" width="12.7109375" style="292" customWidth="1"/>
    <col min="22" max="16384" width="0" style="292" hidden="1" customWidth="1"/>
  </cols>
  <sheetData>
    <row r="1" spans="2:20" s="234" customFormat="1" ht="12.75">
      <c r="B1" s="912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4"/>
    </row>
    <row r="2" spans="2:20" s="234" customFormat="1" ht="12.75">
      <c r="B2" s="915" t="s">
        <v>565</v>
      </c>
      <c r="C2" s="841" t="s">
        <v>51</v>
      </c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2"/>
    </row>
    <row r="3" spans="2:20" s="234" customFormat="1" ht="12.75">
      <c r="B3" s="915" t="s">
        <v>563</v>
      </c>
      <c r="C3" s="841" t="s">
        <v>52</v>
      </c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2"/>
    </row>
    <row r="4" spans="2:20" s="234" customFormat="1" ht="12.75">
      <c r="B4" s="915" t="s">
        <v>562</v>
      </c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2"/>
    </row>
    <row r="5" spans="2:20" s="234" customFormat="1" ht="12.75">
      <c r="B5" s="235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5"/>
    </row>
    <row r="6" spans="2:20" s="234" customFormat="1" ht="12.75">
      <c r="B6" s="915"/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2"/>
    </row>
    <row r="7" spans="2:20" s="234" customFormat="1" ht="13.5" customHeight="1">
      <c r="B7" s="838"/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39"/>
      <c r="R7" s="839"/>
      <c r="S7" s="839"/>
      <c r="T7" s="840"/>
    </row>
    <row r="8" spans="2:28" s="245" customFormat="1" ht="12.75">
      <c r="B8" s="915" t="s">
        <v>113</v>
      </c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1"/>
      <c r="T8" s="842"/>
      <c r="U8" s="173"/>
      <c r="V8" s="173"/>
      <c r="W8" s="173"/>
      <c r="X8" s="173"/>
      <c r="Y8" s="173"/>
      <c r="Z8" s="173"/>
      <c r="AA8" s="173"/>
      <c r="AB8" s="173"/>
    </row>
    <row r="9" spans="2:20" ht="12.75">
      <c r="B9" s="287"/>
      <c r="C9" s="288" t="s">
        <v>179</v>
      </c>
      <c r="D9" s="289"/>
      <c r="E9" s="289"/>
      <c r="F9" s="289"/>
      <c r="G9" s="289"/>
      <c r="H9" s="289"/>
      <c r="I9" s="290"/>
      <c r="J9" s="633"/>
      <c r="K9" s="633"/>
      <c r="L9" s="289"/>
      <c r="M9" s="289"/>
      <c r="N9" s="289"/>
      <c r="O9" s="289"/>
      <c r="P9" s="289"/>
      <c r="Q9" s="289"/>
      <c r="R9" s="289"/>
      <c r="S9" s="289"/>
      <c r="T9" s="291"/>
    </row>
    <row r="10" spans="2:20" ht="12.75">
      <c r="B10" s="954"/>
      <c r="C10" s="955"/>
      <c r="D10" s="955"/>
      <c r="E10" s="955"/>
      <c r="F10" s="955"/>
      <c r="G10" s="955"/>
      <c r="H10" s="955"/>
      <c r="I10" s="955"/>
      <c r="J10" s="955"/>
      <c r="K10" s="955"/>
      <c r="L10" s="955"/>
      <c r="M10" s="955"/>
      <c r="N10" s="955"/>
      <c r="O10" s="955"/>
      <c r="P10" s="955"/>
      <c r="Q10" s="955"/>
      <c r="R10" s="955"/>
      <c r="S10" s="955"/>
      <c r="T10" s="956"/>
    </row>
    <row r="11" spans="2:20" ht="12.75">
      <c r="B11" s="293"/>
      <c r="C11" s="294"/>
      <c r="D11" s="290"/>
      <c r="E11" s="290"/>
      <c r="F11" s="295"/>
      <c r="G11" s="290"/>
      <c r="H11" s="294"/>
      <c r="I11" s="290"/>
      <c r="J11" s="294"/>
      <c r="K11" s="205"/>
      <c r="L11" s="205"/>
      <c r="M11" s="205"/>
      <c r="N11" s="205"/>
      <c r="O11" s="205"/>
      <c r="P11" s="205"/>
      <c r="Q11" s="205"/>
      <c r="R11" s="290"/>
      <c r="S11" s="294"/>
      <c r="T11" s="276"/>
    </row>
    <row r="12" spans="2:21" ht="34.5" customHeight="1">
      <c r="B12" s="293"/>
      <c r="C12" s="828" t="s">
        <v>119</v>
      </c>
      <c r="D12" s="829"/>
      <c r="E12" s="829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29"/>
      <c r="Q12" s="829"/>
      <c r="R12" s="829"/>
      <c r="S12" s="846"/>
      <c r="T12" s="296"/>
      <c r="U12" s="297"/>
    </row>
    <row r="13" spans="2:22" ht="26.25" customHeight="1">
      <c r="B13" s="293"/>
      <c r="C13" s="952" t="s">
        <v>41</v>
      </c>
      <c r="D13" s="952" t="s">
        <v>248</v>
      </c>
      <c r="E13" s="952" t="s">
        <v>42</v>
      </c>
      <c r="F13" s="952" t="s">
        <v>43</v>
      </c>
      <c r="G13" s="952" t="s">
        <v>44</v>
      </c>
      <c r="H13" s="952" t="s">
        <v>45</v>
      </c>
      <c r="I13" s="952" t="s">
        <v>46</v>
      </c>
      <c r="J13" s="952" t="s">
        <v>3</v>
      </c>
      <c r="K13" s="952" t="s">
        <v>240</v>
      </c>
      <c r="L13" s="942" t="s">
        <v>241</v>
      </c>
      <c r="M13" s="944"/>
      <c r="N13" s="942" t="s">
        <v>244</v>
      </c>
      <c r="O13" s="943"/>
      <c r="P13" s="944"/>
      <c r="Q13" s="952" t="s">
        <v>47</v>
      </c>
      <c r="R13" s="942" t="s">
        <v>24</v>
      </c>
      <c r="S13" s="944"/>
      <c r="T13" s="298"/>
      <c r="V13" s="299" t="s">
        <v>18</v>
      </c>
    </row>
    <row r="14" spans="2:22" ht="108" customHeight="1">
      <c r="B14" s="293"/>
      <c r="C14" s="953"/>
      <c r="D14" s="953"/>
      <c r="E14" s="953"/>
      <c r="F14" s="953"/>
      <c r="G14" s="953"/>
      <c r="H14" s="953"/>
      <c r="I14" s="953"/>
      <c r="J14" s="953"/>
      <c r="K14" s="953"/>
      <c r="L14" s="319" t="s">
        <v>242</v>
      </c>
      <c r="M14" s="319" t="s">
        <v>243</v>
      </c>
      <c r="N14" s="319" t="s">
        <v>245</v>
      </c>
      <c r="O14" s="319" t="s">
        <v>246</v>
      </c>
      <c r="P14" s="319" t="s">
        <v>247</v>
      </c>
      <c r="Q14" s="953"/>
      <c r="R14" s="320" t="s">
        <v>175</v>
      </c>
      <c r="S14" s="320" t="s">
        <v>18</v>
      </c>
      <c r="T14" s="298"/>
      <c r="V14" s="300" t="s">
        <v>25</v>
      </c>
    </row>
    <row r="15" spans="2:22" ht="12.75">
      <c r="B15" s="293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152"/>
      <c r="R15" s="152"/>
      <c r="S15" s="712">
        <f>$R15*Q15</f>
        <v>0</v>
      </c>
      <c r="T15" s="298"/>
      <c r="V15" s="152"/>
    </row>
    <row r="16" spans="2:22" ht="12.75">
      <c r="B16" s="29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4"/>
      <c r="R16" s="304"/>
      <c r="S16" s="713">
        <f aca="true" t="shared" si="0" ref="S16:S21">$R16*Q16</f>
        <v>0</v>
      </c>
      <c r="T16" s="298"/>
      <c r="V16" s="304"/>
    </row>
    <row r="17" spans="2:22" ht="12.75">
      <c r="B17" s="29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4"/>
      <c r="R17" s="304"/>
      <c r="S17" s="713">
        <f t="shared" si="0"/>
        <v>0</v>
      </c>
      <c r="T17" s="298"/>
      <c r="V17" s="304"/>
    </row>
    <row r="18" spans="2:25" ht="12.75">
      <c r="B18" s="293"/>
      <c r="C18" s="306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4"/>
      <c r="R18" s="304"/>
      <c r="S18" s="713">
        <f t="shared" si="0"/>
        <v>0</v>
      </c>
      <c r="T18" s="298"/>
      <c r="V18" s="307"/>
      <c r="W18" s="294"/>
      <c r="X18" s="294"/>
      <c r="Y18" s="294"/>
    </row>
    <row r="19" spans="2:25" ht="12.75">
      <c r="B19" s="29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4"/>
      <c r="R19" s="304"/>
      <c r="S19" s="713">
        <f t="shared" si="0"/>
        <v>0</v>
      </c>
      <c r="T19" s="298"/>
      <c r="V19" s="307"/>
      <c r="W19" s="294"/>
      <c r="X19" s="294"/>
      <c r="Y19" s="294"/>
    </row>
    <row r="20" spans="2:25" ht="12.75">
      <c r="B20" s="29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4"/>
      <c r="R20" s="304"/>
      <c r="S20" s="713">
        <f t="shared" si="0"/>
        <v>0</v>
      </c>
      <c r="T20" s="298"/>
      <c r="V20" s="307"/>
      <c r="W20" s="294"/>
      <c r="X20" s="294"/>
      <c r="Y20" s="294"/>
    </row>
    <row r="21" spans="2:22" ht="12.75">
      <c r="B21" s="293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9"/>
      <c r="R21" s="309"/>
      <c r="S21" s="714">
        <f t="shared" si="0"/>
        <v>0</v>
      </c>
      <c r="T21" s="298"/>
      <c r="V21" s="311"/>
    </row>
    <row r="22" spans="2:22" ht="16.5" customHeight="1">
      <c r="B22" s="293"/>
      <c r="C22" s="950" t="s">
        <v>118</v>
      </c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670">
        <f>SUM(S15:S21)</f>
        <v>0</v>
      </c>
      <c r="T22" s="298"/>
      <c r="V22" s="93" t="e">
        <f>SUM(#REF!)</f>
        <v>#REF!</v>
      </c>
    </row>
    <row r="23" spans="2:20" ht="12.75">
      <c r="B23" s="293"/>
      <c r="C23" s="294"/>
      <c r="D23" s="290"/>
      <c r="E23" s="290"/>
      <c r="F23" s="295"/>
      <c r="G23" s="290"/>
      <c r="H23" s="294"/>
      <c r="I23" s="290"/>
      <c r="J23" s="294"/>
      <c r="K23" s="290"/>
      <c r="L23" s="290"/>
      <c r="M23" s="290"/>
      <c r="N23" s="290"/>
      <c r="O23" s="290"/>
      <c r="P23" s="290"/>
      <c r="Q23" s="294"/>
      <c r="R23" s="290"/>
      <c r="S23" s="294"/>
      <c r="T23" s="298"/>
    </row>
    <row r="24" spans="2:20" ht="12.75">
      <c r="B24" s="293"/>
      <c r="C24" s="294"/>
      <c r="D24" s="290"/>
      <c r="E24" s="290"/>
      <c r="F24" s="295"/>
      <c r="G24" s="290"/>
      <c r="H24" s="294"/>
      <c r="I24" s="290"/>
      <c r="J24" s="294"/>
      <c r="K24" s="290"/>
      <c r="L24" s="290"/>
      <c r="M24" s="290"/>
      <c r="N24" s="290"/>
      <c r="O24" s="290"/>
      <c r="P24" s="290"/>
      <c r="Q24" s="294"/>
      <c r="R24" s="290"/>
      <c r="S24" s="294"/>
      <c r="T24" s="298"/>
    </row>
    <row r="25" spans="2:20" ht="15" customHeight="1">
      <c r="B25" s="293"/>
      <c r="C25" s="294"/>
      <c r="D25" s="948" t="s">
        <v>366</v>
      </c>
      <c r="E25" s="949"/>
      <c r="F25" s="949"/>
      <c r="G25" s="949"/>
      <c r="H25" s="949"/>
      <c r="I25" s="290"/>
      <c r="J25" s="294"/>
      <c r="K25" s="290"/>
      <c r="L25" s="290"/>
      <c r="M25" s="290"/>
      <c r="N25" s="290"/>
      <c r="O25" s="290"/>
      <c r="P25" s="290"/>
      <c r="Q25" s="294"/>
      <c r="R25" s="290"/>
      <c r="S25" s="294"/>
      <c r="T25" s="298"/>
    </row>
    <row r="26" spans="2:20" ht="12.75">
      <c r="B26" s="312"/>
      <c r="C26" s="313"/>
      <c r="D26" s="314"/>
      <c r="E26" s="314"/>
      <c r="F26" s="315"/>
      <c r="G26" s="314"/>
      <c r="H26" s="313"/>
      <c r="I26" s="314"/>
      <c r="J26" s="313"/>
      <c r="K26" s="314"/>
      <c r="L26" s="314"/>
      <c r="M26" s="314"/>
      <c r="N26" s="314"/>
      <c r="O26" s="314"/>
      <c r="P26" s="314"/>
      <c r="Q26" s="313"/>
      <c r="R26" s="314"/>
      <c r="S26" s="313"/>
      <c r="T26" s="316"/>
    </row>
  </sheetData>
  <sheetProtection password="9323" sheet="1" formatCells="0" formatColumns="0" formatRows="0" insertColumns="0" insertRows="0" insertHyperlinks="0" deleteColumns="0" deleteRows="0" selectLockedCells="1" sort="0" autoFilter="0" pivotTables="0"/>
  <mergeCells count="24">
    <mergeCell ref="B4:T4"/>
    <mergeCell ref="B6:T6"/>
    <mergeCell ref="B7:T7"/>
    <mergeCell ref="B1:T1"/>
    <mergeCell ref="B2:T2"/>
    <mergeCell ref="B3:T3"/>
    <mergeCell ref="B8:T8"/>
    <mergeCell ref="K13:K14"/>
    <mergeCell ref="C12:S12"/>
    <mergeCell ref="Q13:Q14"/>
    <mergeCell ref="C13:C14"/>
    <mergeCell ref="R13:S13"/>
    <mergeCell ref="B10:T10"/>
    <mergeCell ref="L13:M13"/>
    <mergeCell ref="N13:P13"/>
    <mergeCell ref="D25:H25"/>
    <mergeCell ref="C22:R22"/>
    <mergeCell ref="D13:D14"/>
    <mergeCell ref="E13:E14"/>
    <mergeCell ref="F13:F14"/>
    <mergeCell ref="H13:H14"/>
    <mergeCell ref="G13:G14"/>
    <mergeCell ref="J13:J14"/>
    <mergeCell ref="I13:I14"/>
  </mergeCells>
  <printOptions horizontalCentered="1"/>
  <pageMargins left="0.9055118110236221" right="0.15748031496062992" top="0.4330708661417323" bottom="0.6299212598425197" header="0" footer="0"/>
  <pageSetup fitToHeight="1" fitToWidth="1" horizontalDpi="600" verticalDpi="600" orientation="landscape" scale="59" r:id="rId2"/>
  <headerFooter alignWithMargins="0">
    <oddFooter>&amp;C_______________________
VoBo Ordenador Gasto&amp;RVicerrectoría Administrativa
&amp;F
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6"/>
  <dimension ref="B1:V28"/>
  <sheetViews>
    <sheetView showGridLines="0" zoomScaleSheetLayoutView="80" zoomScalePageLayoutView="0" workbookViewId="0" topLeftCell="A1">
      <selection activeCell="B9" sqref="B9"/>
    </sheetView>
  </sheetViews>
  <sheetFormatPr defaultColWidth="0" defaultRowHeight="12.75"/>
  <cols>
    <col min="1" max="1" width="2.28125" style="292" customWidth="1"/>
    <col min="2" max="2" width="5.00390625" style="292" customWidth="1"/>
    <col min="3" max="3" width="25.28125" style="292" customWidth="1"/>
    <col min="4" max="5" width="9.28125" style="292" customWidth="1"/>
    <col min="6" max="6" width="23.8515625" style="317" customWidth="1"/>
    <col min="7" max="7" width="18.8515625" style="317" customWidth="1"/>
    <col min="8" max="8" width="12.7109375" style="318" customWidth="1"/>
    <col min="9" max="9" width="14.421875" style="318" bestFit="1" customWidth="1"/>
    <col min="10" max="10" width="14.421875" style="318" customWidth="1"/>
    <col min="11" max="11" width="16.28125" style="317" customWidth="1"/>
    <col min="12" max="12" width="13.57421875" style="292" customWidth="1"/>
    <col min="13" max="13" width="13.140625" style="317" bestFit="1" customWidth="1"/>
    <col min="14" max="14" width="3.7109375" style="292" customWidth="1"/>
    <col min="15" max="15" width="12.7109375" style="292" customWidth="1"/>
    <col min="16" max="16384" width="0" style="292" hidden="1" customWidth="1"/>
  </cols>
  <sheetData>
    <row r="1" spans="2:14" s="234" customFormat="1" ht="12.75">
      <c r="B1" s="912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4"/>
    </row>
    <row r="2" spans="2:14" s="234" customFormat="1" ht="12.75">
      <c r="B2" s="915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2"/>
    </row>
    <row r="3" spans="2:14" s="234" customFormat="1" ht="12.75">
      <c r="B3" s="915" t="s">
        <v>565</v>
      </c>
      <c r="C3" s="841" t="s">
        <v>51</v>
      </c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2"/>
    </row>
    <row r="4" spans="2:14" s="234" customFormat="1" ht="12.75">
      <c r="B4" s="915" t="s">
        <v>563</v>
      </c>
      <c r="C4" s="841" t="s">
        <v>52</v>
      </c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2"/>
    </row>
    <row r="5" spans="2:14" s="234" customFormat="1" ht="12.75">
      <c r="B5" s="915" t="s">
        <v>562</v>
      </c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2"/>
    </row>
    <row r="6" spans="2:14" s="234" customFormat="1" ht="10.5" customHeight="1">
      <c r="B6" s="915"/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2"/>
    </row>
    <row r="7" spans="2:14" s="234" customFormat="1" ht="12.75">
      <c r="B7" s="838"/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40"/>
    </row>
    <row r="8" spans="2:22" s="245" customFormat="1" ht="12.75">
      <c r="B8" s="915" t="s">
        <v>113</v>
      </c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2"/>
      <c r="O8" s="173"/>
      <c r="P8" s="173"/>
      <c r="Q8" s="173"/>
      <c r="R8" s="173"/>
      <c r="S8" s="173"/>
      <c r="T8" s="173"/>
      <c r="U8" s="173"/>
      <c r="V8" s="173"/>
    </row>
    <row r="9" spans="2:14" ht="12.75">
      <c r="B9" s="287"/>
      <c r="C9" s="288" t="s">
        <v>179</v>
      </c>
      <c r="D9" s="288"/>
      <c r="E9" s="288"/>
      <c r="F9" s="290"/>
      <c r="G9" s="633"/>
      <c r="H9" s="633"/>
      <c r="I9" s="295"/>
      <c r="J9" s="289"/>
      <c r="K9" s="289"/>
      <c r="L9" s="289"/>
      <c r="M9" s="289"/>
      <c r="N9" s="291"/>
    </row>
    <row r="10" spans="2:14" ht="12.75">
      <c r="B10" s="954"/>
      <c r="C10" s="955"/>
      <c r="D10" s="955"/>
      <c r="E10" s="955"/>
      <c r="F10" s="955"/>
      <c r="G10" s="955"/>
      <c r="H10" s="955"/>
      <c r="I10" s="955"/>
      <c r="J10" s="955"/>
      <c r="K10" s="955"/>
      <c r="L10" s="955"/>
      <c r="M10" s="955"/>
      <c r="N10" s="956"/>
    </row>
    <row r="11" spans="2:14" ht="12.75">
      <c r="B11" s="293"/>
      <c r="C11" s="294"/>
      <c r="D11" s="294"/>
      <c r="E11" s="294"/>
      <c r="F11" s="290"/>
      <c r="G11" s="290"/>
      <c r="H11" s="295"/>
      <c r="I11" s="295"/>
      <c r="J11" s="295"/>
      <c r="K11" s="290"/>
      <c r="L11" s="294"/>
      <c r="M11" s="290"/>
      <c r="N11" s="276"/>
    </row>
    <row r="12" spans="2:14" s="192" customFormat="1" ht="34.5" customHeight="1">
      <c r="B12" s="584"/>
      <c r="C12" s="828" t="s">
        <v>120</v>
      </c>
      <c r="D12" s="829"/>
      <c r="E12" s="829"/>
      <c r="F12" s="829"/>
      <c r="G12" s="829"/>
      <c r="H12" s="829"/>
      <c r="I12" s="829"/>
      <c r="J12" s="829"/>
      <c r="K12" s="829"/>
      <c r="L12" s="829"/>
      <c r="M12" s="846"/>
      <c r="N12" s="541"/>
    </row>
    <row r="13" spans="2:16" ht="17.25" customHeight="1">
      <c r="B13" s="293"/>
      <c r="C13" s="952" t="s">
        <v>248</v>
      </c>
      <c r="D13" s="942" t="s">
        <v>241</v>
      </c>
      <c r="E13" s="944"/>
      <c r="F13" s="952" t="s">
        <v>42</v>
      </c>
      <c r="G13" s="952" t="s">
        <v>48</v>
      </c>
      <c r="H13" s="952" t="s">
        <v>4</v>
      </c>
      <c r="I13" s="952" t="s">
        <v>249</v>
      </c>
      <c r="J13" s="952" t="s">
        <v>250</v>
      </c>
      <c r="K13" s="952" t="s">
        <v>251</v>
      </c>
      <c r="L13" s="942" t="s">
        <v>45</v>
      </c>
      <c r="M13" s="944"/>
      <c r="N13" s="298"/>
      <c r="O13" s="294"/>
      <c r="P13" s="298"/>
    </row>
    <row r="14" spans="2:16" ht="105.75" customHeight="1">
      <c r="B14" s="293"/>
      <c r="C14" s="953"/>
      <c r="D14" s="319" t="s">
        <v>242</v>
      </c>
      <c r="E14" s="319" t="s">
        <v>243</v>
      </c>
      <c r="F14" s="953"/>
      <c r="G14" s="953"/>
      <c r="H14" s="953"/>
      <c r="I14" s="953"/>
      <c r="J14" s="953"/>
      <c r="K14" s="953"/>
      <c r="L14" s="320" t="s">
        <v>175</v>
      </c>
      <c r="M14" s="320" t="s">
        <v>18</v>
      </c>
      <c r="N14" s="298"/>
      <c r="O14" s="294"/>
      <c r="P14" s="298"/>
    </row>
    <row r="15" spans="2:16" ht="12.75">
      <c r="B15" s="293"/>
      <c r="C15" s="585"/>
      <c r="D15" s="585"/>
      <c r="E15" s="585"/>
      <c r="F15" s="585"/>
      <c r="G15" s="585"/>
      <c r="H15" s="585"/>
      <c r="I15" s="585"/>
      <c r="J15" s="585"/>
      <c r="K15" s="152"/>
      <c r="L15" s="152"/>
      <c r="M15" s="712">
        <f aca="true" t="shared" si="0" ref="M15:M23">$K15*L15</f>
        <v>0</v>
      </c>
      <c r="N15" s="298"/>
      <c r="O15" s="294"/>
      <c r="P15" s="298"/>
    </row>
    <row r="16" spans="2:16" ht="12.75">
      <c r="B16" s="293"/>
      <c r="C16" s="117"/>
      <c r="D16" s="117"/>
      <c r="E16" s="117"/>
      <c r="F16" s="117"/>
      <c r="G16" s="117"/>
      <c r="H16" s="117"/>
      <c r="I16" s="117"/>
      <c r="J16" s="117"/>
      <c r="K16" s="304"/>
      <c r="L16" s="304"/>
      <c r="M16" s="713">
        <f t="shared" si="0"/>
        <v>0</v>
      </c>
      <c r="N16" s="298"/>
      <c r="O16" s="294"/>
      <c r="P16" s="298"/>
    </row>
    <row r="17" spans="2:16" ht="12.75">
      <c r="B17" s="293"/>
      <c r="C17" s="117"/>
      <c r="D17" s="117"/>
      <c r="E17" s="117"/>
      <c r="F17" s="117"/>
      <c r="G17" s="117"/>
      <c r="H17" s="117"/>
      <c r="I17" s="117"/>
      <c r="J17" s="117"/>
      <c r="K17" s="304"/>
      <c r="L17" s="304"/>
      <c r="M17" s="713">
        <f t="shared" si="0"/>
        <v>0</v>
      </c>
      <c r="N17" s="298"/>
      <c r="O17" s="294"/>
      <c r="P17" s="298"/>
    </row>
    <row r="18" spans="2:16" ht="12.75">
      <c r="B18" s="293"/>
      <c r="C18" s="117"/>
      <c r="D18" s="117"/>
      <c r="E18" s="117"/>
      <c r="F18" s="117"/>
      <c r="G18" s="117"/>
      <c r="H18" s="117"/>
      <c r="I18" s="117"/>
      <c r="J18" s="117"/>
      <c r="K18" s="304"/>
      <c r="L18" s="304"/>
      <c r="M18" s="713">
        <f t="shared" si="0"/>
        <v>0</v>
      </c>
      <c r="N18" s="298"/>
      <c r="O18" s="294"/>
      <c r="P18" s="298"/>
    </row>
    <row r="19" spans="2:16" ht="12.75">
      <c r="B19" s="293"/>
      <c r="C19" s="117"/>
      <c r="D19" s="117"/>
      <c r="E19" s="117"/>
      <c r="F19" s="117"/>
      <c r="G19" s="117"/>
      <c r="H19" s="117"/>
      <c r="I19" s="117"/>
      <c r="J19" s="117"/>
      <c r="K19" s="304"/>
      <c r="L19" s="304"/>
      <c r="M19" s="713">
        <f t="shared" si="0"/>
        <v>0</v>
      </c>
      <c r="N19" s="298"/>
      <c r="O19" s="294"/>
      <c r="P19" s="298"/>
    </row>
    <row r="20" spans="2:16" ht="12.75">
      <c r="B20" s="293"/>
      <c r="C20" s="117"/>
      <c r="D20" s="117"/>
      <c r="E20" s="117"/>
      <c r="F20" s="117"/>
      <c r="G20" s="117"/>
      <c r="H20" s="117"/>
      <c r="I20" s="117"/>
      <c r="J20" s="117"/>
      <c r="K20" s="304"/>
      <c r="L20" s="304"/>
      <c r="M20" s="713">
        <f t="shared" si="0"/>
        <v>0</v>
      </c>
      <c r="N20" s="298"/>
      <c r="O20" s="294"/>
      <c r="P20" s="298"/>
    </row>
    <row r="21" spans="2:16" ht="12.75">
      <c r="B21" s="293"/>
      <c r="C21" s="117"/>
      <c r="D21" s="117"/>
      <c r="E21" s="117"/>
      <c r="F21" s="117"/>
      <c r="G21" s="117"/>
      <c r="H21" s="117"/>
      <c r="I21" s="117"/>
      <c r="J21" s="117"/>
      <c r="K21" s="304"/>
      <c r="L21" s="304"/>
      <c r="M21" s="713">
        <f t="shared" si="0"/>
        <v>0</v>
      </c>
      <c r="N21" s="298"/>
      <c r="O21" s="294"/>
      <c r="P21" s="298"/>
    </row>
    <row r="22" spans="2:16" ht="12.75">
      <c r="B22" s="293"/>
      <c r="C22" s="117"/>
      <c r="D22" s="117"/>
      <c r="E22" s="117"/>
      <c r="F22" s="117"/>
      <c r="G22" s="117"/>
      <c r="H22" s="117"/>
      <c r="I22" s="117"/>
      <c r="J22" s="117"/>
      <c r="K22" s="304"/>
      <c r="L22" s="304"/>
      <c r="M22" s="713">
        <f t="shared" si="0"/>
        <v>0</v>
      </c>
      <c r="N22" s="298"/>
      <c r="O22" s="294"/>
      <c r="P22" s="298"/>
    </row>
    <row r="23" spans="2:16" ht="12.75">
      <c r="B23" s="293"/>
      <c r="C23" s="586"/>
      <c r="D23" s="586"/>
      <c r="E23" s="586"/>
      <c r="F23" s="586"/>
      <c r="G23" s="586"/>
      <c r="H23" s="586"/>
      <c r="I23" s="586"/>
      <c r="J23" s="586"/>
      <c r="K23" s="309"/>
      <c r="L23" s="309"/>
      <c r="M23" s="714">
        <f t="shared" si="0"/>
        <v>0</v>
      </c>
      <c r="N23" s="298"/>
      <c r="O23" s="294"/>
      <c r="P23" s="298"/>
    </row>
    <row r="24" spans="2:16" ht="12.75">
      <c r="B24" s="293"/>
      <c r="C24" s="957" t="s">
        <v>517</v>
      </c>
      <c r="D24" s="958"/>
      <c r="E24" s="958"/>
      <c r="F24" s="958"/>
      <c r="G24" s="958"/>
      <c r="H24" s="958"/>
      <c r="I24" s="958"/>
      <c r="J24" s="958"/>
      <c r="K24" s="958"/>
      <c r="L24" s="959"/>
      <c r="M24" s="667">
        <f>SUM(M15:M23)</f>
        <v>0</v>
      </c>
      <c r="N24" s="298"/>
      <c r="O24" s="294"/>
      <c r="P24" s="298"/>
    </row>
    <row r="25" spans="2:14" ht="12.75">
      <c r="B25" s="293"/>
      <c r="C25" s="294"/>
      <c r="D25" s="294"/>
      <c r="E25" s="294"/>
      <c r="F25" s="290"/>
      <c r="G25" s="290"/>
      <c r="H25" s="295"/>
      <c r="I25" s="295"/>
      <c r="J25" s="295"/>
      <c r="K25" s="290"/>
      <c r="L25" s="294"/>
      <c r="M25" s="290"/>
      <c r="N25" s="298"/>
    </row>
    <row r="26" spans="2:14" ht="12.75">
      <c r="B26" s="293"/>
      <c r="C26" s="294"/>
      <c r="D26" s="294"/>
      <c r="E26" s="294"/>
      <c r="F26" s="290"/>
      <c r="G26" s="290"/>
      <c r="H26" s="295"/>
      <c r="I26" s="295"/>
      <c r="J26" s="295"/>
      <c r="K26" s="290"/>
      <c r="L26" s="294"/>
      <c r="M26" s="290"/>
      <c r="N26" s="298"/>
    </row>
    <row r="27" spans="2:14" ht="12.75">
      <c r="B27" s="293"/>
      <c r="C27" s="294"/>
      <c r="D27" s="294"/>
      <c r="E27" s="587" t="s">
        <v>367</v>
      </c>
      <c r="F27" s="290"/>
      <c r="G27" s="290"/>
      <c r="H27" s="295"/>
      <c r="I27" s="295"/>
      <c r="J27" s="295"/>
      <c r="K27" s="290"/>
      <c r="L27" s="294"/>
      <c r="M27" s="290"/>
      <c r="N27" s="298"/>
    </row>
    <row r="28" spans="2:14" ht="12.75">
      <c r="B28" s="312"/>
      <c r="C28" s="313"/>
      <c r="D28" s="313"/>
      <c r="E28" s="313"/>
      <c r="F28" s="314"/>
      <c r="G28" s="314"/>
      <c r="H28" s="315"/>
      <c r="I28" s="315"/>
      <c r="J28" s="315"/>
      <c r="K28" s="314"/>
      <c r="L28" s="313"/>
      <c r="M28" s="314"/>
      <c r="N28" s="316"/>
    </row>
  </sheetData>
  <sheetProtection password="9323" sheet="1" formatCells="0" formatColumns="0" formatRows="0" insertColumns="0" insertRows="0" insertHyperlinks="0" deleteColumns="0" deleteRows="0" selectLockedCells="1" sort="0" autoFilter="0" pivotTables="0"/>
  <mergeCells count="20">
    <mergeCell ref="C24:L24"/>
    <mergeCell ref="B10:N10"/>
    <mergeCell ref="K13:K14"/>
    <mergeCell ref="C12:M12"/>
    <mergeCell ref="L13:M13"/>
    <mergeCell ref="C13:C14"/>
    <mergeCell ref="B8:N8"/>
    <mergeCell ref="I13:I14"/>
    <mergeCell ref="J13:J14"/>
    <mergeCell ref="D13:E13"/>
    <mergeCell ref="F13:F14"/>
    <mergeCell ref="G13:G14"/>
    <mergeCell ref="H13:H14"/>
    <mergeCell ref="B6:N6"/>
    <mergeCell ref="B7:N7"/>
    <mergeCell ref="B5:N5"/>
    <mergeCell ref="B1:N1"/>
    <mergeCell ref="B2:N2"/>
    <mergeCell ref="B3:N3"/>
    <mergeCell ref="B4:N4"/>
  </mergeCells>
  <printOptions horizontalCentered="1"/>
  <pageMargins left="0.5" right="0.31496062992125984" top="0.4330708661417323" bottom="0.6299212598425197" header="0" footer="0"/>
  <pageSetup fitToHeight="2" horizontalDpi="600" verticalDpi="600" orientation="landscape" scale="70" r:id="rId2"/>
  <headerFooter alignWithMargins="0">
    <oddFooter>&amp;C_______________________
VoBo Ordenador Gasto&amp;RVicerrectoría Administrativa
&amp;F
&amp;A</oddFooter>
  </headerFooter>
  <colBreaks count="1" manualBreakCount="1">
    <brk id="1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V35"/>
  <sheetViews>
    <sheetView showGridLines="0" zoomScaleSheetLayoutView="100" zoomScalePageLayoutView="0" workbookViewId="0" topLeftCell="A1">
      <selection activeCell="E16" sqref="E16"/>
    </sheetView>
  </sheetViews>
  <sheetFormatPr defaultColWidth="0" defaultRowHeight="12.75"/>
  <cols>
    <col min="1" max="1" width="4.140625" style="333" customWidth="1"/>
    <col min="2" max="2" width="3.140625" style="333" customWidth="1"/>
    <col min="3" max="3" width="44.8515625" style="333" customWidth="1"/>
    <col min="4" max="4" width="16.7109375" style="334" bestFit="1" customWidth="1"/>
    <col min="5" max="5" width="14.140625" style="334" customWidth="1"/>
    <col min="6" max="6" width="15.421875" style="335" customWidth="1"/>
    <col min="7" max="7" width="4.7109375" style="335" customWidth="1"/>
    <col min="8" max="8" width="3.57421875" style="335" customWidth="1"/>
    <col min="9" max="9" width="19.140625" style="333" hidden="1" customWidth="1"/>
    <col min="10" max="16384" width="0" style="333" hidden="1" customWidth="1"/>
  </cols>
  <sheetData>
    <row r="1" spans="2:16" s="234" customFormat="1" ht="12.75">
      <c r="B1" s="382"/>
      <c r="C1" s="383"/>
      <c r="D1" s="383"/>
      <c r="E1" s="383"/>
      <c r="F1" s="383"/>
      <c r="G1" s="384"/>
      <c r="H1" s="384"/>
      <c r="I1" s="321"/>
      <c r="J1" s="321"/>
      <c r="K1" s="321"/>
      <c r="L1" s="321"/>
      <c r="M1" s="321"/>
      <c r="N1" s="321"/>
      <c r="O1" s="321"/>
      <c r="P1" s="321"/>
    </row>
    <row r="2" spans="2:16" s="234" customFormat="1" ht="12.75">
      <c r="B2" s="380"/>
      <c r="C2" s="247"/>
      <c r="D2" s="247"/>
      <c r="E2" s="247"/>
      <c r="F2" s="247"/>
      <c r="G2" s="381"/>
      <c r="H2" s="381"/>
      <c r="I2" s="321"/>
      <c r="J2" s="321"/>
      <c r="K2" s="321"/>
      <c r="L2" s="321"/>
      <c r="M2" s="321"/>
      <c r="N2" s="321"/>
      <c r="O2" s="321"/>
      <c r="P2" s="321"/>
    </row>
    <row r="3" spans="2:16" s="234" customFormat="1" ht="12.75">
      <c r="B3" s="915" t="s">
        <v>565</v>
      </c>
      <c r="C3" s="841"/>
      <c r="D3" s="841"/>
      <c r="E3" s="841"/>
      <c r="F3" s="841"/>
      <c r="G3" s="842"/>
      <c r="H3" s="381"/>
      <c r="I3" s="321"/>
      <c r="J3" s="321"/>
      <c r="K3" s="321"/>
      <c r="L3" s="321"/>
      <c r="M3" s="321"/>
      <c r="N3" s="321"/>
      <c r="O3" s="321"/>
      <c r="P3" s="321"/>
    </row>
    <row r="4" spans="2:16" s="234" customFormat="1" ht="12.75">
      <c r="B4" s="915" t="s">
        <v>563</v>
      </c>
      <c r="C4" s="841"/>
      <c r="D4" s="841"/>
      <c r="E4" s="841"/>
      <c r="F4" s="841"/>
      <c r="G4" s="842"/>
      <c r="H4" s="381"/>
      <c r="I4" s="321"/>
      <c r="J4" s="321"/>
      <c r="K4" s="321"/>
      <c r="L4" s="321"/>
      <c r="M4" s="321"/>
      <c r="N4" s="321"/>
      <c r="O4" s="321"/>
      <c r="P4" s="321"/>
    </row>
    <row r="5" spans="2:16" s="234" customFormat="1" ht="12.75">
      <c r="B5" s="915" t="s">
        <v>562</v>
      </c>
      <c r="C5" s="841"/>
      <c r="D5" s="841"/>
      <c r="E5" s="841"/>
      <c r="F5" s="841"/>
      <c r="G5" s="842"/>
      <c r="H5" s="381"/>
      <c r="I5" s="321"/>
      <c r="J5" s="321"/>
      <c r="K5" s="321"/>
      <c r="L5" s="321"/>
      <c r="M5" s="321"/>
      <c r="N5" s="321"/>
      <c r="O5" s="321"/>
      <c r="P5" s="321"/>
    </row>
    <row r="6" spans="2:16" s="234" customFormat="1" ht="12.75">
      <c r="B6" s="385"/>
      <c r="C6" s="386"/>
      <c r="D6" s="386"/>
      <c r="E6" s="386"/>
      <c r="F6" s="386"/>
      <c r="G6" s="387"/>
      <c r="H6" s="381"/>
      <c r="I6" s="321"/>
      <c r="J6" s="321"/>
      <c r="K6" s="321"/>
      <c r="L6" s="321"/>
      <c r="M6" s="321"/>
      <c r="N6" s="321"/>
      <c r="O6" s="321"/>
      <c r="P6" s="321"/>
    </row>
    <row r="7" spans="1:16" s="372" customFormat="1" ht="12.75">
      <c r="A7" s="234"/>
      <c r="B7" s="233"/>
      <c r="C7" s="236"/>
      <c r="D7" s="236"/>
      <c r="E7" s="236"/>
      <c r="F7" s="236"/>
      <c r="G7" s="236"/>
      <c r="H7" s="223"/>
      <c r="I7" s="340" t="s">
        <v>386</v>
      </c>
      <c r="J7" s="373"/>
      <c r="K7" s="373"/>
      <c r="L7" s="373"/>
      <c r="M7" s="373"/>
      <c r="N7" s="373"/>
      <c r="O7" s="373"/>
      <c r="P7" s="373"/>
    </row>
    <row r="8" spans="1:22" s="252" customFormat="1" ht="33.75" customHeight="1">
      <c r="A8" s="250"/>
      <c r="B8" s="251"/>
      <c r="C8" s="963" t="s">
        <v>383</v>
      </c>
      <c r="D8" s="964"/>
      <c r="E8" s="964"/>
      <c r="F8" s="965"/>
      <c r="G8" s="258"/>
      <c r="H8" s="172"/>
      <c r="I8" s="244">
        <v>1.07</v>
      </c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1:9" s="252" customFormat="1" ht="12.75">
      <c r="A9" s="250"/>
      <c r="B9" s="251"/>
      <c r="C9" s="323" t="s">
        <v>351</v>
      </c>
      <c r="D9" s="323"/>
      <c r="E9" s="323"/>
      <c r="F9" s="324"/>
      <c r="G9" s="324"/>
      <c r="H9" s="377"/>
      <c r="I9" s="373"/>
    </row>
    <row r="10" spans="1:8" s="374" customFormat="1" ht="12.75">
      <c r="A10" s="327"/>
      <c r="B10" s="325"/>
      <c r="C10" s="326"/>
      <c r="D10" s="326"/>
      <c r="E10" s="326"/>
      <c r="F10" s="326"/>
      <c r="G10" s="326"/>
      <c r="H10" s="256"/>
    </row>
    <row r="11" spans="1:8" s="252" customFormat="1" ht="12.75">
      <c r="A11" s="250"/>
      <c r="B11" s="251"/>
      <c r="D11" s="253"/>
      <c r="E11" s="253"/>
      <c r="F11" s="254"/>
      <c r="G11" s="254"/>
      <c r="H11" s="378"/>
    </row>
    <row r="12" spans="1:8" s="258" customFormat="1" ht="19.5" customHeight="1">
      <c r="A12" s="257"/>
      <c r="B12" s="256"/>
      <c r="C12" s="872" t="s">
        <v>37</v>
      </c>
      <c r="D12" s="872" t="s">
        <v>47</v>
      </c>
      <c r="E12" s="961" t="s">
        <v>45</v>
      </c>
      <c r="F12" s="962"/>
      <c r="G12" s="181"/>
      <c r="H12" s="251"/>
    </row>
    <row r="13" spans="1:8" s="258" customFormat="1" ht="27.75" customHeight="1">
      <c r="A13" s="257"/>
      <c r="B13" s="256"/>
      <c r="C13" s="872"/>
      <c r="D13" s="872"/>
      <c r="E13" s="241" t="s">
        <v>175</v>
      </c>
      <c r="F13" s="241" t="s">
        <v>18</v>
      </c>
      <c r="G13" s="181"/>
      <c r="H13" s="256"/>
    </row>
    <row r="14" spans="1:8" s="270" customFormat="1" ht="12.75">
      <c r="A14" s="261"/>
      <c r="B14" s="259"/>
      <c r="C14" s="95" t="s">
        <v>202</v>
      </c>
      <c r="D14" s="91">
        <v>250000</v>
      </c>
      <c r="E14" s="96"/>
      <c r="F14" s="709">
        <f>+$D14*E14</f>
        <v>0</v>
      </c>
      <c r="G14" s="370"/>
      <c r="H14" s="275"/>
    </row>
    <row r="15" spans="1:8" s="270" customFormat="1" ht="12.75">
      <c r="A15" s="261"/>
      <c r="B15" s="259"/>
      <c r="C15" s="95" t="s">
        <v>205</v>
      </c>
      <c r="D15" s="91">
        <v>80000</v>
      </c>
      <c r="E15" s="96"/>
      <c r="F15" s="709">
        <f aca="true" t="shared" si="0" ref="F15:F20">+$D15*E15</f>
        <v>0</v>
      </c>
      <c r="G15" s="370"/>
      <c r="H15" s="259"/>
    </row>
    <row r="16" spans="1:8" s="270" customFormat="1" ht="12.75">
      <c r="A16" s="261"/>
      <c r="B16" s="259"/>
      <c r="C16" s="95" t="s">
        <v>204</v>
      </c>
      <c r="D16" s="91">
        <v>1200</v>
      </c>
      <c r="E16" s="96"/>
      <c r="F16" s="709">
        <f t="shared" si="0"/>
        <v>0</v>
      </c>
      <c r="G16" s="370"/>
      <c r="H16" s="259"/>
    </row>
    <row r="17" spans="1:8" s="270" customFormat="1" ht="12.75">
      <c r="A17" s="261"/>
      <c r="B17" s="259"/>
      <c r="C17" s="95" t="s">
        <v>310</v>
      </c>
      <c r="D17" s="91">
        <v>2800</v>
      </c>
      <c r="E17" s="96"/>
      <c r="F17" s="709">
        <f t="shared" si="0"/>
        <v>0</v>
      </c>
      <c r="G17" s="370"/>
      <c r="H17" s="259"/>
    </row>
    <row r="18" spans="1:8" s="270" customFormat="1" ht="12.75">
      <c r="A18" s="261"/>
      <c r="B18" s="259"/>
      <c r="C18" s="95" t="s">
        <v>311</v>
      </c>
      <c r="D18" s="91">
        <v>5000</v>
      </c>
      <c r="E18" s="96"/>
      <c r="F18" s="709">
        <f t="shared" si="0"/>
        <v>0</v>
      </c>
      <c r="G18" s="370"/>
      <c r="H18" s="259"/>
    </row>
    <row r="19" spans="1:8" s="270" customFormat="1" ht="12.75">
      <c r="A19" s="261"/>
      <c r="B19" s="259"/>
      <c r="C19" s="95" t="s">
        <v>203</v>
      </c>
      <c r="D19" s="91">
        <v>10000</v>
      </c>
      <c r="E19" s="96"/>
      <c r="F19" s="709">
        <f t="shared" si="0"/>
        <v>0</v>
      </c>
      <c r="G19" s="370"/>
      <c r="H19" s="259"/>
    </row>
    <row r="20" spans="1:8" s="270" customFormat="1" ht="12.75">
      <c r="A20" s="261"/>
      <c r="B20" s="259"/>
      <c r="C20" s="95" t="s">
        <v>234</v>
      </c>
      <c r="D20" s="91">
        <v>0</v>
      </c>
      <c r="E20" s="96"/>
      <c r="F20" s="709">
        <f t="shared" si="0"/>
        <v>0</v>
      </c>
      <c r="G20" s="370"/>
      <c r="H20" s="259"/>
    </row>
    <row r="21" spans="1:8" s="270" customFormat="1" ht="27.75" customHeight="1">
      <c r="A21" s="261"/>
      <c r="B21" s="259"/>
      <c r="C21" s="960" t="s">
        <v>121</v>
      </c>
      <c r="D21" s="960"/>
      <c r="E21" s="960"/>
      <c r="F21" s="715">
        <f>SUM(F14:F20)</f>
        <v>0</v>
      </c>
      <c r="G21" s="173"/>
      <c r="H21" s="259"/>
    </row>
    <row r="22" spans="1:8" s="270" customFormat="1" ht="12.75">
      <c r="A22" s="261"/>
      <c r="B22" s="259"/>
      <c r="D22" s="272"/>
      <c r="E22" s="272"/>
      <c r="F22" s="273"/>
      <c r="G22" s="273"/>
      <c r="H22" s="259"/>
    </row>
    <row r="23" spans="1:8" s="376" customFormat="1" ht="12.75">
      <c r="A23" s="333"/>
      <c r="B23" s="329"/>
      <c r="C23" s="330"/>
      <c r="D23" s="331"/>
      <c r="E23" s="331"/>
      <c r="F23" s="332"/>
      <c r="G23" s="332"/>
      <c r="H23" s="379"/>
    </row>
    <row r="24" spans="1:8" s="376" customFormat="1" ht="12.75">
      <c r="A24" s="333"/>
      <c r="B24" s="333"/>
      <c r="C24" s="333"/>
      <c r="D24" s="334"/>
      <c r="E24" s="334"/>
      <c r="F24" s="335"/>
      <c r="G24" s="335"/>
      <c r="H24" s="375"/>
    </row>
    <row r="28" ht="12.75">
      <c r="D28" s="333"/>
    </row>
    <row r="29" spans="4:5" ht="12.75">
      <c r="D29" s="333"/>
      <c r="E29" s="643"/>
    </row>
    <row r="30" ht="12.75">
      <c r="E30" s="643"/>
    </row>
    <row r="31" ht="12.75">
      <c r="E31" s="643"/>
    </row>
    <row r="32" ht="12.75">
      <c r="E32" s="643"/>
    </row>
    <row r="33" ht="12.75">
      <c r="E33" s="643"/>
    </row>
    <row r="34" ht="12.75">
      <c r="E34" s="643"/>
    </row>
    <row r="35" ht="12.75">
      <c r="E35" s="643"/>
    </row>
  </sheetData>
  <sheetProtection password="9323" sheet="1" formatCells="0" formatColumns="0" formatRows="0" insertColumns="0" insertRows="0" insertHyperlinks="0" deleteColumns="0" deleteRows="0" selectLockedCells="1" sort="0" autoFilter="0" pivotTables="0"/>
  <mergeCells count="8">
    <mergeCell ref="C21:E21"/>
    <mergeCell ref="E12:F12"/>
    <mergeCell ref="C12:C13"/>
    <mergeCell ref="D12:D13"/>
    <mergeCell ref="B3:G3"/>
    <mergeCell ref="B4:G4"/>
    <mergeCell ref="B5:G5"/>
    <mergeCell ref="C8:F8"/>
  </mergeCells>
  <printOptions horizontalCentered="1"/>
  <pageMargins left="0.31496062992125984" right="0.31496062992125984" top="0.4330708661417323" bottom="0.6299212598425197" header="0" footer="0"/>
  <pageSetup fitToHeight="1" fitToWidth="1" horizontalDpi="600" verticalDpi="600" orientation="landscape" r:id="rId2"/>
  <headerFooter alignWithMargins="0">
    <oddFooter>&amp;C_______________________
VoBo Ordenador Gasto&amp;RVicerrectoría Administrativa
&amp;F
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/>
  <dimension ref="B1:W61"/>
  <sheetViews>
    <sheetView showGridLines="0" zoomScaleSheetLayoutView="100" zoomScalePageLayoutView="0" workbookViewId="0" topLeftCell="A4">
      <selection activeCell="C16" sqref="C16"/>
    </sheetView>
  </sheetViews>
  <sheetFormatPr defaultColWidth="3.28125" defaultRowHeight="12.75"/>
  <cols>
    <col min="1" max="1" width="3.28125" style="261" customWidth="1"/>
    <col min="2" max="2" width="3.8515625" style="261" customWidth="1"/>
    <col min="3" max="3" width="53.140625" style="261" customWidth="1"/>
    <col min="4" max="4" width="18.28125" style="261" customWidth="1"/>
    <col min="5" max="5" width="18.7109375" style="283" customWidth="1"/>
    <col min="6" max="6" width="12.57421875" style="283" customWidth="1"/>
    <col min="7" max="7" width="12.28125" style="284" customWidth="1"/>
    <col min="8" max="8" width="12.57421875" style="284" customWidth="1"/>
    <col min="9" max="9" width="33.00390625" style="284" hidden="1" customWidth="1"/>
    <col min="10" max="254" width="0" style="261" hidden="1" customWidth="1"/>
    <col min="255" max="255" width="10.00390625" style="261" customWidth="1"/>
    <col min="256" max="16384" width="3.28125" style="261" customWidth="1"/>
  </cols>
  <sheetData>
    <row r="1" spans="2:12" s="234" customFormat="1" ht="12.75">
      <c r="B1" s="912"/>
      <c r="C1" s="913"/>
      <c r="D1" s="913"/>
      <c r="E1" s="913"/>
      <c r="F1" s="913"/>
      <c r="G1" s="913"/>
      <c r="H1" s="914"/>
      <c r="I1" s="327" t="s">
        <v>385</v>
      </c>
      <c r="J1" s="383"/>
      <c r="K1" s="383"/>
      <c r="L1" s="384"/>
    </row>
    <row r="2" spans="2:12" s="234" customFormat="1" ht="12.75">
      <c r="B2" s="915" t="s">
        <v>565</v>
      </c>
      <c r="C2" s="841" t="s">
        <v>51</v>
      </c>
      <c r="D2" s="841"/>
      <c r="E2" s="841"/>
      <c r="F2" s="841"/>
      <c r="G2" s="841"/>
      <c r="H2" s="842"/>
      <c r="I2" s="327">
        <v>1.08</v>
      </c>
      <c r="J2" s="383"/>
      <c r="K2" s="383"/>
      <c r="L2" s="384"/>
    </row>
    <row r="3" spans="2:12" s="234" customFormat="1" ht="12.75">
      <c r="B3" s="915" t="s">
        <v>563</v>
      </c>
      <c r="C3" s="841" t="s">
        <v>52</v>
      </c>
      <c r="D3" s="841"/>
      <c r="E3" s="841"/>
      <c r="F3" s="841"/>
      <c r="G3" s="841"/>
      <c r="H3" s="842"/>
      <c r="I3" s="327"/>
      <c r="J3" s="383"/>
      <c r="K3" s="383"/>
      <c r="L3" s="384"/>
    </row>
    <row r="4" spans="2:12" s="234" customFormat="1" ht="12.75">
      <c r="B4" s="915" t="s">
        <v>562</v>
      </c>
      <c r="C4" s="841"/>
      <c r="D4" s="841"/>
      <c r="E4" s="841"/>
      <c r="F4" s="841"/>
      <c r="G4" s="841"/>
      <c r="H4" s="842"/>
      <c r="I4" s="327"/>
      <c r="J4" s="383"/>
      <c r="K4" s="383"/>
      <c r="L4" s="384"/>
    </row>
    <row r="5" spans="2:12" s="234" customFormat="1" ht="12.75">
      <c r="B5" s="916"/>
      <c r="C5" s="917"/>
      <c r="D5" s="917"/>
      <c r="E5" s="917"/>
      <c r="F5" s="917"/>
      <c r="G5" s="917"/>
      <c r="H5" s="918"/>
      <c r="J5" s="383"/>
      <c r="K5" s="383"/>
      <c r="L5" s="384"/>
    </row>
    <row r="6" spans="2:8" s="234" customFormat="1" ht="12.75">
      <c r="B6" s="233"/>
      <c r="C6" s="236"/>
      <c r="D6" s="236"/>
      <c r="E6" s="236"/>
      <c r="F6" s="236"/>
      <c r="G6" s="236"/>
      <c r="H6" s="237"/>
    </row>
    <row r="7" spans="2:23" s="250" customFormat="1" ht="12.75">
      <c r="B7" s="251"/>
      <c r="C7" s="972" t="s">
        <v>112</v>
      </c>
      <c r="D7" s="972"/>
      <c r="E7" s="972"/>
      <c r="F7" s="972"/>
      <c r="G7" s="972"/>
      <c r="H7" s="174"/>
      <c r="I7" s="322"/>
      <c r="J7" s="322"/>
      <c r="K7" s="322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</row>
    <row r="8" spans="2:9" s="250" customFormat="1" ht="12.75">
      <c r="B8" s="251"/>
      <c r="C8" s="446" t="s">
        <v>351</v>
      </c>
      <c r="D8" s="446"/>
      <c r="E8" s="253"/>
      <c r="F8" s="253"/>
      <c r="G8" s="254"/>
      <c r="H8" s="588"/>
      <c r="I8" s="589"/>
    </row>
    <row r="9" spans="2:8" s="327" customFormat="1" ht="12.75">
      <c r="B9" s="325"/>
      <c r="C9" s="326"/>
      <c r="D9" s="326"/>
      <c r="E9" s="326"/>
      <c r="F9" s="326"/>
      <c r="G9" s="326"/>
      <c r="H9" s="590"/>
    </row>
    <row r="10" spans="2:8" s="327" customFormat="1" ht="12.75">
      <c r="B10" s="591"/>
      <c r="C10" s="374"/>
      <c r="D10" s="374"/>
      <c r="E10" s="592" t="s">
        <v>580</v>
      </c>
      <c r="F10" s="593">
        <v>644350</v>
      </c>
      <c r="G10" s="374"/>
      <c r="H10" s="479"/>
    </row>
    <row r="11" spans="2:8" s="327" customFormat="1" ht="12.75">
      <c r="B11" s="591"/>
      <c r="C11" s="374"/>
      <c r="D11" s="374"/>
      <c r="E11" s="592" t="s">
        <v>390</v>
      </c>
      <c r="F11" s="594">
        <v>0.05</v>
      </c>
      <c r="G11" s="374"/>
      <c r="H11" s="479"/>
    </row>
    <row r="12" spans="2:9" s="445" customFormat="1" ht="12.75">
      <c r="B12" s="595"/>
      <c r="C12" s="447"/>
      <c r="D12" s="447"/>
      <c r="E12" s="596"/>
      <c r="F12" s="596"/>
      <c r="G12" s="373"/>
      <c r="H12" s="597"/>
      <c r="I12" s="598"/>
    </row>
    <row r="13" spans="2:9" s="371" customFormat="1" ht="34.5" customHeight="1">
      <c r="B13" s="275"/>
      <c r="C13" s="936" t="s">
        <v>111</v>
      </c>
      <c r="D13" s="937"/>
      <c r="E13" s="937"/>
      <c r="F13" s="937"/>
      <c r="G13" s="938"/>
      <c r="H13" s="473"/>
      <c r="I13" s="467"/>
    </row>
    <row r="14" spans="2:9" s="371" customFormat="1" ht="17.25" customHeight="1">
      <c r="B14" s="275"/>
      <c r="C14" s="872" t="s">
        <v>37</v>
      </c>
      <c r="D14" s="872" t="s">
        <v>23</v>
      </c>
      <c r="E14" s="872" t="s">
        <v>308</v>
      </c>
      <c r="F14" s="961" t="s">
        <v>45</v>
      </c>
      <c r="G14" s="962"/>
      <c r="H14" s="473"/>
      <c r="I14" s="467"/>
    </row>
    <row r="15" spans="2:9" s="371" customFormat="1" ht="33.75" customHeight="1">
      <c r="B15" s="275"/>
      <c r="C15" s="872"/>
      <c r="D15" s="872"/>
      <c r="E15" s="872"/>
      <c r="F15" s="241" t="s">
        <v>307</v>
      </c>
      <c r="G15" s="241" t="s">
        <v>18</v>
      </c>
      <c r="H15" s="473"/>
      <c r="I15" s="467"/>
    </row>
    <row r="16" spans="2:9" ht="12.75">
      <c r="B16" s="259"/>
      <c r="C16" s="95" t="s">
        <v>300</v>
      </c>
      <c r="D16" s="97" t="s">
        <v>417</v>
      </c>
      <c r="E16" s="262">
        <v>46000</v>
      </c>
      <c r="F16" s="91"/>
      <c r="G16" s="711">
        <f aca="true" t="shared" si="0" ref="G16:G35">+$E16*F16</f>
        <v>0</v>
      </c>
      <c r="H16" s="473"/>
      <c r="I16" s="467"/>
    </row>
    <row r="17" spans="2:9" ht="12.75">
      <c r="B17" s="259"/>
      <c r="C17" s="95" t="s">
        <v>301</v>
      </c>
      <c r="D17" s="97" t="s">
        <v>417</v>
      </c>
      <c r="E17" s="262">
        <v>54000</v>
      </c>
      <c r="F17" s="91"/>
      <c r="G17" s="709">
        <f t="shared" si="0"/>
        <v>0</v>
      </c>
      <c r="H17" s="473"/>
      <c r="I17" s="467"/>
    </row>
    <row r="18" spans="2:9" ht="12.75">
      <c r="B18" s="259"/>
      <c r="C18" s="116" t="s">
        <v>302</v>
      </c>
      <c r="D18" s="95" t="s">
        <v>417</v>
      </c>
      <c r="E18" s="262">
        <v>60500</v>
      </c>
      <c r="F18" s="91"/>
      <c r="G18" s="709">
        <f t="shared" si="0"/>
        <v>0</v>
      </c>
      <c r="H18" s="473"/>
      <c r="I18" s="467"/>
    </row>
    <row r="19" spans="2:9" ht="12.75">
      <c r="B19" s="259"/>
      <c r="C19" s="116" t="s">
        <v>418</v>
      </c>
      <c r="D19" s="95" t="s">
        <v>417</v>
      </c>
      <c r="E19" s="305">
        <v>46000</v>
      </c>
      <c r="F19" s="304"/>
      <c r="G19" s="709">
        <f t="shared" si="0"/>
        <v>0</v>
      </c>
      <c r="H19" s="473"/>
      <c r="I19" s="467"/>
    </row>
    <row r="20" spans="2:9" ht="12.75">
      <c r="B20" s="259"/>
      <c r="C20" s="116" t="s">
        <v>303</v>
      </c>
      <c r="D20" s="115" t="s">
        <v>304</v>
      </c>
      <c r="E20" s="305">
        <v>5000</v>
      </c>
      <c r="F20" s="304"/>
      <c r="G20" s="709">
        <f t="shared" si="0"/>
        <v>0</v>
      </c>
      <c r="H20" s="473"/>
      <c r="I20" s="467"/>
    </row>
    <row r="21" spans="2:9" ht="12.75">
      <c r="B21" s="259"/>
      <c r="C21" s="115" t="s">
        <v>375</v>
      </c>
      <c r="D21" s="95" t="s">
        <v>299</v>
      </c>
      <c r="E21" s="262">
        <f>0.75*($F$10*(1+$F$11))</f>
        <v>507425.625</v>
      </c>
      <c r="F21" s="91"/>
      <c r="G21" s="709">
        <f t="shared" si="0"/>
        <v>0</v>
      </c>
      <c r="H21" s="473"/>
      <c r="I21" s="467"/>
    </row>
    <row r="22" spans="2:9" ht="12.75">
      <c r="B22" s="259"/>
      <c r="C22" s="115" t="s">
        <v>376</v>
      </c>
      <c r="D22" s="95" t="s">
        <v>299</v>
      </c>
      <c r="E22" s="262">
        <f>0.75*($F$10*(1+$F$11))</f>
        <v>507425.625</v>
      </c>
      <c r="F22" s="91"/>
      <c r="G22" s="709">
        <f t="shared" si="0"/>
        <v>0</v>
      </c>
      <c r="H22" s="473"/>
      <c r="I22" s="467"/>
    </row>
    <row r="23" spans="2:9" ht="12.75">
      <c r="B23" s="259"/>
      <c r="C23" s="115" t="s">
        <v>377</v>
      </c>
      <c r="D23" s="95" t="s">
        <v>299</v>
      </c>
      <c r="E23" s="262">
        <f>0.5*($F$10*(1+$F$11))</f>
        <v>338283.75</v>
      </c>
      <c r="F23" s="91"/>
      <c r="G23" s="709">
        <f t="shared" si="0"/>
        <v>0</v>
      </c>
      <c r="H23" s="473"/>
      <c r="I23" s="467"/>
    </row>
    <row r="24" spans="2:9" ht="12.75">
      <c r="B24" s="259"/>
      <c r="C24" s="115" t="s">
        <v>378</v>
      </c>
      <c r="D24" s="95" t="s">
        <v>299</v>
      </c>
      <c r="E24" s="262">
        <f>0.5*($F$10*(1+$F$11))</f>
        <v>338283.75</v>
      </c>
      <c r="F24" s="91"/>
      <c r="G24" s="709">
        <f t="shared" si="0"/>
        <v>0</v>
      </c>
      <c r="H24" s="473"/>
      <c r="I24" s="467"/>
    </row>
    <row r="25" spans="2:9" ht="12.75">
      <c r="B25" s="259"/>
      <c r="C25" s="115" t="s">
        <v>379</v>
      </c>
      <c r="D25" s="95" t="s">
        <v>299</v>
      </c>
      <c r="E25" s="262">
        <f>1.15*($F$10*(1+$F$11))</f>
        <v>778052.6249999999</v>
      </c>
      <c r="F25" s="91"/>
      <c r="G25" s="709">
        <f>+$E25*F25</f>
        <v>0</v>
      </c>
      <c r="H25" s="473"/>
      <c r="I25" s="467"/>
    </row>
    <row r="26" spans="2:9" ht="12.75">
      <c r="B26" s="259"/>
      <c r="C26" s="115" t="s">
        <v>380</v>
      </c>
      <c r="D26" s="95" t="s">
        <v>299</v>
      </c>
      <c r="E26" s="262">
        <f>1.15*($F$10*(1+$F$11))</f>
        <v>778052.6249999999</v>
      </c>
      <c r="F26" s="91"/>
      <c r="G26" s="709">
        <f>+$E26*F26</f>
        <v>0</v>
      </c>
      <c r="H26" s="473"/>
      <c r="I26" s="467"/>
    </row>
    <row r="27" spans="2:9" ht="12.75">
      <c r="B27" s="259"/>
      <c r="C27" s="115" t="s">
        <v>381</v>
      </c>
      <c r="D27" s="95" t="s">
        <v>299</v>
      </c>
      <c r="E27" s="262">
        <f>0.75*($F$10*(1+$F$11))</f>
        <v>507425.625</v>
      </c>
      <c r="F27" s="91"/>
      <c r="G27" s="709">
        <f>+$E27*F27</f>
        <v>0</v>
      </c>
      <c r="H27" s="473"/>
      <c r="I27" s="467"/>
    </row>
    <row r="28" spans="2:9" ht="12.75">
      <c r="B28" s="259"/>
      <c r="C28" s="115" t="s">
        <v>382</v>
      </c>
      <c r="D28" s="95" t="s">
        <v>299</v>
      </c>
      <c r="E28" s="262">
        <f>0.75*($F$10*(1+$F$11))</f>
        <v>507425.625</v>
      </c>
      <c r="F28" s="91"/>
      <c r="G28" s="709">
        <f>+$E28*F28</f>
        <v>0</v>
      </c>
      <c r="H28" s="473"/>
      <c r="I28" s="467"/>
    </row>
    <row r="29" spans="2:9" ht="12.75">
      <c r="B29" s="259"/>
      <c r="C29" s="95" t="s">
        <v>235</v>
      </c>
      <c r="D29" s="97" t="s">
        <v>267</v>
      </c>
      <c r="E29" s="262">
        <f>62600*1.05</f>
        <v>65730</v>
      </c>
      <c r="F29" s="91"/>
      <c r="G29" s="709">
        <f t="shared" si="0"/>
        <v>0</v>
      </c>
      <c r="H29" s="473"/>
      <c r="I29" s="467"/>
    </row>
    <row r="30" spans="2:9" ht="12.75">
      <c r="B30" s="259"/>
      <c r="C30" s="115" t="s">
        <v>236</v>
      </c>
      <c r="D30" s="97" t="s">
        <v>267</v>
      </c>
      <c r="E30" s="262">
        <f>108000*1.05</f>
        <v>113400</v>
      </c>
      <c r="F30" s="91"/>
      <c r="G30" s="709">
        <f t="shared" si="0"/>
        <v>0</v>
      </c>
      <c r="H30" s="473"/>
      <c r="I30" s="467"/>
    </row>
    <row r="31" spans="2:9" ht="12.75">
      <c r="B31" s="259"/>
      <c r="C31" s="760" t="s">
        <v>554</v>
      </c>
      <c r="D31" s="95" t="s">
        <v>264</v>
      </c>
      <c r="E31" s="305">
        <f>50000*(1+$F$11)</f>
        <v>52500</v>
      </c>
      <c r="F31" s="304"/>
      <c r="G31" s="709">
        <f t="shared" si="0"/>
        <v>0</v>
      </c>
      <c r="H31" s="473"/>
      <c r="I31" s="467"/>
    </row>
    <row r="32" spans="2:9" ht="12.75">
      <c r="B32" s="259"/>
      <c r="C32" s="760" t="s">
        <v>555</v>
      </c>
      <c r="D32" s="95" t="s">
        <v>264</v>
      </c>
      <c r="E32" s="305">
        <f>80000*(1+F11)</f>
        <v>84000</v>
      </c>
      <c r="F32" s="304"/>
      <c r="G32" s="709">
        <f>+$E32*F32</f>
        <v>0</v>
      </c>
      <c r="H32" s="473"/>
      <c r="I32" s="467"/>
    </row>
    <row r="33" spans="2:9" ht="12.75">
      <c r="B33" s="259"/>
      <c r="C33" s="760" t="s">
        <v>554</v>
      </c>
      <c r="D33" s="115" t="s">
        <v>267</v>
      </c>
      <c r="E33" s="305">
        <f>65000*(1+F11)</f>
        <v>68250</v>
      </c>
      <c r="F33" s="304"/>
      <c r="G33" s="709">
        <f>+$E33*F33</f>
        <v>0</v>
      </c>
      <c r="H33" s="473"/>
      <c r="I33" s="467"/>
    </row>
    <row r="34" spans="2:9" ht="12.75">
      <c r="B34" s="259"/>
      <c r="C34" s="760" t="s">
        <v>555</v>
      </c>
      <c r="D34" s="115" t="s">
        <v>267</v>
      </c>
      <c r="E34" s="305">
        <f>85000*(1+F11)</f>
        <v>89250</v>
      </c>
      <c r="F34" s="304"/>
      <c r="G34" s="709">
        <f>+$E34*F34</f>
        <v>0</v>
      </c>
      <c r="H34" s="473"/>
      <c r="I34" s="467"/>
    </row>
    <row r="35" spans="2:9" s="264" customFormat="1" ht="12.75">
      <c r="B35" s="263"/>
      <c r="C35" s="123" t="s">
        <v>433</v>
      </c>
      <c r="D35" s="98"/>
      <c r="E35" s="92"/>
      <c r="F35" s="92"/>
      <c r="G35" s="710">
        <f t="shared" si="0"/>
        <v>0</v>
      </c>
      <c r="H35" s="473"/>
      <c r="I35" s="467"/>
    </row>
    <row r="36" spans="2:9" ht="18" customHeight="1">
      <c r="B36" s="259"/>
      <c r="C36" s="960" t="s">
        <v>110</v>
      </c>
      <c r="D36" s="960"/>
      <c r="E36" s="960"/>
      <c r="F36" s="960"/>
      <c r="G36" s="715">
        <f>SUM(G16:G35)</f>
        <v>0</v>
      </c>
      <c r="H36" s="473"/>
      <c r="I36" s="467"/>
    </row>
    <row r="37" spans="2:9" ht="12.75">
      <c r="B37" s="259"/>
      <c r="C37" s="371"/>
      <c r="D37" s="371"/>
      <c r="E37" s="371"/>
      <c r="F37" s="371"/>
      <c r="G37" s="348"/>
      <c r="H37" s="473"/>
      <c r="I37" s="467"/>
    </row>
    <row r="38" spans="2:9" ht="12.75">
      <c r="B38" s="259"/>
      <c r="C38" s="371"/>
      <c r="D38" s="371"/>
      <c r="E38" s="371"/>
      <c r="F38" s="371"/>
      <c r="G38" s="348"/>
      <c r="H38" s="473"/>
      <c r="I38" s="467"/>
    </row>
    <row r="39" spans="2:9" ht="11.25" customHeight="1">
      <c r="B39" s="259"/>
      <c r="C39" s="371"/>
      <c r="D39" s="371"/>
      <c r="E39" s="371"/>
      <c r="F39" s="371"/>
      <c r="G39" s="348"/>
      <c r="H39" s="473"/>
      <c r="I39" s="467"/>
    </row>
    <row r="40" spans="2:9" ht="34.5" customHeight="1">
      <c r="B40" s="259"/>
      <c r="C40" s="936" t="s">
        <v>305</v>
      </c>
      <c r="D40" s="937"/>
      <c r="E40" s="937"/>
      <c r="F40" s="937"/>
      <c r="G40" s="938"/>
      <c r="H40" s="473"/>
      <c r="I40" s="467"/>
    </row>
    <row r="41" spans="2:9" ht="15" customHeight="1">
      <c r="B41" s="259"/>
      <c r="C41" s="966" t="s">
        <v>368</v>
      </c>
      <c r="D41" s="967"/>
      <c r="E41" s="967"/>
      <c r="F41" s="967"/>
      <c r="G41" s="968"/>
      <c r="H41" s="473"/>
      <c r="I41" s="467"/>
    </row>
    <row r="42" spans="2:9" ht="12" customHeight="1">
      <c r="B42" s="259"/>
      <c r="C42" s="969"/>
      <c r="D42" s="970"/>
      <c r="E42" s="970"/>
      <c r="F42" s="970"/>
      <c r="G42" s="971"/>
      <c r="H42" s="473"/>
      <c r="I42" s="467"/>
    </row>
    <row r="43" spans="2:9" ht="21.75" customHeight="1">
      <c r="B43" s="259"/>
      <c r="C43" s="872" t="s">
        <v>37</v>
      </c>
      <c r="D43" s="872" t="s">
        <v>23</v>
      </c>
      <c r="E43" s="872" t="s">
        <v>308</v>
      </c>
      <c r="F43" s="961" t="s">
        <v>24</v>
      </c>
      <c r="G43" s="962"/>
      <c r="H43" s="473"/>
      <c r="I43" s="467"/>
    </row>
    <row r="44" spans="2:9" ht="33" customHeight="1">
      <c r="B44" s="259"/>
      <c r="C44" s="872"/>
      <c r="D44" s="872"/>
      <c r="E44" s="872"/>
      <c r="F44" s="241" t="s">
        <v>307</v>
      </c>
      <c r="G44" s="241" t="s">
        <v>18</v>
      </c>
      <c r="H44" s="473"/>
      <c r="I44" s="467"/>
    </row>
    <row r="45" spans="2:9" ht="12" customHeight="1">
      <c r="B45" s="259"/>
      <c r="C45" s="766" t="s">
        <v>399</v>
      </c>
      <c r="D45" s="766" t="s">
        <v>299</v>
      </c>
      <c r="E45" s="767">
        <f>768300*(1+5%)</f>
        <v>806715</v>
      </c>
      <c r="F45" s="91"/>
      <c r="G45" s="711">
        <f aca="true" t="shared" si="1" ref="G45:G56">+$E45*F45</f>
        <v>0</v>
      </c>
      <c r="H45" s="473"/>
      <c r="I45" s="467"/>
    </row>
    <row r="46" spans="2:9" ht="12" customHeight="1">
      <c r="B46" s="259"/>
      <c r="C46" s="115" t="s">
        <v>400</v>
      </c>
      <c r="D46" s="115" t="s">
        <v>299</v>
      </c>
      <c r="E46" s="305">
        <f>591000*(1+5%)</f>
        <v>620550</v>
      </c>
      <c r="F46" s="91"/>
      <c r="G46" s="709">
        <f t="shared" si="1"/>
        <v>0</v>
      </c>
      <c r="H46" s="473"/>
      <c r="I46" s="467"/>
    </row>
    <row r="47" spans="2:9" ht="12" customHeight="1">
      <c r="B47" s="259"/>
      <c r="C47" s="115" t="s">
        <v>396</v>
      </c>
      <c r="D47" s="115" t="s">
        <v>266</v>
      </c>
      <c r="E47" s="262">
        <f>1324100*(1+5%)</f>
        <v>1390305</v>
      </c>
      <c r="F47" s="91"/>
      <c r="G47" s="709">
        <f t="shared" si="1"/>
        <v>0</v>
      </c>
      <c r="H47" s="473"/>
      <c r="I47" s="467"/>
    </row>
    <row r="48" spans="2:9" ht="12" customHeight="1">
      <c r="B48" s="259"/>
      <c r="C48" s="115" t="s">
        <v>396</v>
      </c>
      <c r="D48" s="115" t="s">
        <v>299</v>
      </c>
      <c r="E48" s="262">
        <f>761400*(1+5%)</f>
        <v>799470</v>
      </c>
      <c r="F48" s="304"/>
      <c r="G48" s="709">
        <f t="shared" si="1"/>
        <v>0</v>
      </c>
      <c r="H48" s="473"/>
      <c r="I48" s="467"/>
    </row>
    <row r="49" spans="2:9" ht="12" customHeight="1">
      <c r="B49" s="259"/>
      <c r="C49" s="115" t="s">
        <v>397</v>
      </c>
      <c r="D49" s="115" t="s">
        <v>266</v>
      </c>
      <c r="E49" s="262">
        <f>888200*(1+5%)</f>
        <v>932610</v>
      </c>
      <c r="F49" s="304"/>
      <c r="G49" s="709">
        <f t="shared" si="1"/>
        <v>0</v>
      </c>
      <c r="H49" s="473"/>
      <c r="I49" s="467"/>
    </row>
    <row r="50" spans="2:9" ht="12" customHeight="1">
      <c r="B50" s="259"/>
      <c r="C50" s="115" t="s">
        <v>397</v>
      </c>
      <c r="D50" s="115" t="s">
        <v>299</v>
      </c>
      <c r="E50" s="262">
        <f>540700*(1+5%)</f>
        <v>567735</v>
      </c>
      <c r="F50" s="91"/>
      <c r="G50" s="709">
        <f t="shared" si="1"/>
        <v>0</v>
      </c>
      <c r="H50" s="473"/>
      <c r="I50" s="467"/>
    </row>
    <row r="51" spans="2:9" ht="12" customHeight="1">
      <c r="B51" s="259"/>
      <c r="C51" s="115" t="s">
        <v>398</v>
      </c>
      <c r="D51" s="115" t="s">
        <v>266</v>
      </c>
      <c r="E51" s="262">
        <f>463500*(1+5%)</f>
        <v>486675</v>
      </c>
      <c r="F51" s="91"/>
      <c r="G51" s="709">
        <f t="shared" si="1"/>
        <v>0</v>
      </c>
      <c r="H51" s="473"/>
      <c r="I51" s="467"/>
    </row>
    <row r="52" spans="2:9" ht="12" customHeight="1">
      <c r="B52" s="259"/>
      <c r="C52" s="115" t="s">
        <v>398</v>
      </c>
      <c r="D52" s="115" t="s">
        <v>299</v>
      </c>
      <c r="E52" s="262">
        <f>275900*(1+5%)</f>
        <v>289695</v>
      </c>
      <c r="F52" s="91"/>
      <c r="G52" s="709">
        <f t="shared" si="1"/>
        <v>0</v>
      </c>
      <c r="H52" s="473"/>
      <c r="I52" s="467"/>
    </row>
    <row r="53" spans="2:9" ht="12" customHeight="1">
      <c r="B53" s="259"/>
      <c r="C53" s="115" t="s">
        <v>401</v>
      </c>
      <c r="D53" s="115" t="s">
        <v>436</v>
      </c>
      <c r="E53" s="262">
        <f>1044900*(1+5%)</f>
        <v>1097145</v>
      </c>
      <c r="F53" s="91"/>
      <c r="G53" s="709">
        <f t="shared" si="1"/>
        <v>0</v>
      </c>
      <c r="H53" s="473"/>
      <c r="I53" s="467"/>
    </row>
    <row r="54" spans="2:9" ht="12" customHeight="1">
      <c r="B54" s="259"/>
      <c r="C54" s="115" t="s">
        <v>401</v>
      </c>
      <c r="D54" s="115" t="s">
        <v>437</v>
      </c>
      <c r="E54" s="262">
        <f>687700*(1+5%)</f>
        <v>722085</v>
      </c>
      <c r="F54" s="91"/>
      <c r="G54" s="709">
        <f t="shared" si="1"/>
        <v>0</v>
      </c>
      <c r="H54" s="473"/>
      <c r="I54" s="467"/>
    </row>
    <row r="55" spans="2:9" ht="12.75">
      <c r="B55" s="259"/>
      <c r="C55" s="768" t="s">
        <v>434</v>
      </c>
      <c r="D55" s="115" t="s">
        <v>266</v>
      </c>
      <c r="E55" s="262">
        <f>993100*(1+5%)</f>
        <v>1042755</v>
      </c>
      <c r="F55" s="91"/>
      <c r="G55" s="709">
        <f t="shared" si="1"/>
        <v>0</v>
      </c>
      <c r="H55" s="473"/>
      <c r="I55" s="467"/>
    </row>
    <row r="56" spans="2:9" ht="12.75">
      <c r="B56" s="259"/>
      <c r="C56" s="768" t="s">
        <v>435</v>
      </c>
      <c r="D56" s="115" t="s">
        <v>266</v>
      </c>
      <c r="E56" s="262">
        <f>441400*(1+5%)</f>
        <v>463470</v>
      </c>
      <c r="F56" s="91"/>
      <c r="G56" s="709">
        <f t="shared" si="1"/>
        <v>0</v>
      </c>
      <c r="H56" s="473"/>
      <c r="I56" s="467"/>
    </row>
    <row r="57" spans="2:9" ht="12" customHeight="1">
      <c r="B57" s="259"/>
      <c r="C57" s="95" t="s">
        <v>230</v>
      </c>
      <c r="D57" s="95"/>
      <c r="E57" s="91"/>
      <c r="F57" s="91"/>
      <c r="G57" s="709">
        <f>+$E57*F57</f>
        <v>0</v>
      </c>
      <c r="H57" s="473"/>
      <c r="I57" s="467"/>
    </row>
    <row r="58" spans="2:9" ht="18" customHeight="1">
      <c r="B58" s="259"/>
      <c r="C58" s="960" t="s">
        <v>347</v>
      </c>
      <c r="D58" s="960"/>
      <c r="E58" s="960"/>
      <c r="F58" s="960"/>
      <c r="G58" s="715">
        <f>SUM(G45:G57)</f>
        <v>0</v>
      </c>
      <c r="H58" s="473"/>
      <c r="I58" s="467"/>
    </row>
    <row r="59" spans="2:9" ht="12.75">
      <c r="B59" s="259"/>
      <c r="C59" s="371"/>
      <c r="D59" s="371"/>
      <c r="E59" s="371"/>
      <c r="F59" s="371"/>
      <c r="G59" s="348"/>
      <c r="H59" s="473"/>
      <c r="I59" s="467"/>
    </row>
    <row r="60" spans="2:9" ht="12.75">
      <c r="B60" s="259"/>
      <c r="C60" s="270"/>
      <c r="D60" s="270"/>
      <c r="E60" s="272"/>
      <c r="F60" s="272"/>
      <c r="G60" s="490"/>
      <c r="H60" s="599"/>
      <c r="I60" s="467"/>
    </row>
    <row r="61" spans="2:8" ht="12.75">
      <c r="B61" s="278"/>
      <c r="C61" s="279"/>
      <c r="D61" s="279"/>
      <c r="E61" s="280"/>
      <c r="F61" s="280"/>
      <c r="G61" s="281"/>
      <c r="H61" s="499"/>
    </row>
  </sheetData>
  <sheetProtection password="9323" sheet="1" formatCells="0" formatColumns="0" formatRows="0" insertColumns="0" insertRows="0" insertHyperlinks="0" deleteColumns="0" deleteRows="0" selectLockedCells="1" sort="0" autoFilter="0" pivotTables="0"/>
  <mergeCells count="19">
    <mergeCell ref="D43:D44"/>
    <mergeCell ref="E43:E44"/>
    <mergeCell ref="F43:G43"/>
    <mergeCell ref="C58:F58"/>
    <mergeCell ref="C14:C15"/>
    <mergeCell ref="E14:E15"/>
    <mergeCell ref="F14:G14"/>
    <mergeCell ref="D14:D15"/>
    <mergeCell ref="C40:G40"/>
    <mergeCell ref="C43:C44"/>
    <mergeCell ref="C41:G42"/>
    <mergeCell ref="C36:F36"/>
    <mergeCell ref="B1:H1"/>
    <mergeCell ref="B2:H2"/>
    <mergeCell ref="B3:H3"/>
    <mergeCell ref="B4:H4"/>
    <mergeCell ref="B5:H5"/>
    <mergeCell ref="C7:G7"/>
    <mergeCell ref="C13:G13"/>
  </mergeCells>
  <printOptions horizontalCentered="1"/>
  <pageMargins left="0.31496062992125984" right="0.31496062992125984" top="0.4330708661417323" bottom="0.6299212598425197" header="0" footer="0"/>
  <pageSetup horizontalDpi="600" verticalDpi="600" orientation="landscape" scale="70" r:id="rId2"/>
  <headerFooter alignWithMargins="0">
    <oddFooter>&amp;C_______________________
VoBo Ordenador Gasto&amp;RVicerrectoría Administrativa
&amp;F
&amp;A</oddFooter>
  </headerFooter>
  <rowBreaks count="1" manualBreakCount="1">
    <brk id="39" min="1" max="7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/>
  <dimension ref="B1:V35"/>
  <sheetViews>
    <sheetView showGridLines="0" zoomScaleSheetLayoutView="100" zoomScalePageLayoutView="0" workbookViewId="0" topLeftCell="A1">
      <selection activeCell="B15" sqref="B15"/>
    </sheetView>
  </sheetViews>
  <sheetFormatPr defaultColWidth="0" defaultRowHeight="12.75"/>
  <cols>
    <col min="1" max="2" width="4.8515625" style="416" customWidth="1"/>
    <col min="3" max="3" width="52.8515625" style="416" customWidth="1"/>
    <col min="4" max="4" width="24.421875" style="416" customWidth="1"/>
    <col min="5" max="5" width="13.7109375" style="416" customWidth="1"/>
    <col min="6" max="6" width="4.28125" style="416" customWidth="1"/>
    <col min="7" max="7" width="12.28125" style="416" customWidth="1"/>
    <col min="8" max="8" width="15.421875" style="417" customWidth="1"/>
    <col min="9" max="16384" width="0" style="416" hidden="1" customWidth="1"/>
  </cols>
  <sheetData>
    <row r="1" spans="2:6" s="171" customFormat="1" ht="12.75">
      <c r="B1" s="912"/>
      <c r="C1" s="913"/>
      <c r="D1" s="913"/>
      <c r="E1" s="913"/>
      <c r="F1" s="914"/>
    </row>
    <row r="2" spans="2:6" s="171" customFormat="1" ht="12.75">
      <c r="B2" s="915"/>
      <c r="C2" s="841"/>
      <c r="D2" s="841"/>
      <c r="E2" s="841"/>
      <c r="F2" s="842"/>
    </row>
    <row r="3" spans="2:6" s="171" customFormat="1" ht="12.75">
      <c r="B3" s="915" t="s">
        <v>565</v>
      </c>
      <c r="C3" s="841" t="s">
        <v>51</v>
      </c>
      <c r="D3" s="841"/>
      <c r="E3" s="841"/>
      <c r="F3" s="842"/>
    </row>
    <row r="4" spans="2:6" s="171" customFormat="1" ht="12.75">
      <c r="B4" s="915" t="s">
        <v>563</v>
      </c>
      <c r="C4" s="841" t="s">
        <v>52</v>
      </c>
      <c r="D4" s="841"/>
      <c r="E4" s="841"/>
      <c r="F4" s="842"/>
    </row>
    <row r="5" spans="2:6" s="171" customFormat="1" ht="12.75">
      <c r="B5" s="915" t="s">
        <v>562</v>
      </c>
      <c r="C5" s="841"/>
      <c r="D5" s="841"/>
      <c r="E5" s="841"/>
      <c r="F5" s="842"/>
    </row>
    <row r="6" spans="2:6" s="171" customFormat="1" ht="12.75">
      <c r="B6" s="916"/>
      <c r="C6" s="917"/>
      <c r="D6" s="917"/>
      <c r="E6" s="917"/>
      <c r="F6" s="918"/>
    </row>
    <row r="7" spans="2:6" s="171" customFormat="1" ht="12.75">
      <c r="B7" s="388"/>
      <c r="C7" s="389"/>
      <c r="D7" s="389"/>
      <c r="E7" s="389"/>
      <c r="F7" s="390"/>
    </row>
    <row r="8" spans="2:22" s="394" customFormat="1" ht="27.75" customHeight="1">
      <c r="B8" s="391"/>
      <c r="C8" s="879" t="s">
        <v>122</v>
      </c>
      <c r="D8" s="879"/>
      <c r="E8" s="879"/>
      <c r="F8" s="170"/>
      <c r="G8" s="392"/>
      <c r="H8" s="393"/>
      <c r="I8" s="393"/>
      <c r="J8" s="393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</row>
    <row r="9" spans="2:8" s="394" customFormat="1" ht="12.75">
      <c r="B9" s="391"/>
      <c r="C9" s="169"/>
      <c r="D9" s="169"/>
      <c r="E9" s="395"/>
      <c r="F9" s="170"/>
      <c r="G9" s="392"/>
      <c r="H9" s="396"/>
    </row>
    <row r="10" spans="2:7" s="394" customFormat="1" ht="12.75">
      <c r="B10" s="391"/>
      <c r="C10" s="934" t="s">
        <v>369</v>
      </c>
      <c r="D10" s="934"/>
      <c r="E10" s="934"/>
      <c r="F10" s="170"/>
      <c r="G10" s="392"/>
    </row>
    <row r="11" spans="2:8" s="394" customFormat="1" ht="12.75" customHeight="1">
      <c r="B11" s="397"/>
      <c r="C11" s="398"/>
      <c r="D11" s="399"/>
      <c r="E11" s="399"/>
      <c r="F11" s="400"/>
      <c r="G11" s="401"/>
      <c r="H11" s="401"/>
    </row>
    <row r="12" spans="2:7" s="394" customFormat="1" ht="12.75">
      <c r="B12" s="391"/>
      <c r="C12" s="395"/>
      <c r="D12" s="395"/>
      <c r="E12" s="395"/>
      <c r="F12" s="402"/>
      <c r="G12" s="395"/>
    </row>
    <row r="13" spans="2:6" s="394" customFormat="1" ht="34.5" customHeight="1">
      <c r="B13" s="391"/>
      <c r="C13" s="850" t="s">
        <v>518</v>
      </c>
      <c r="D13" s="851"/>
      <c r="E13" s="852"/>
      <c r="F13" s="402"/>
    </row>
    <row r="14" spans="2:6" s="394" customFormat="1" ht="12.75">
      <c r="B14" s="391"/>
      <c r="C14" s="864" t="s">
        <v>370</v>
      </c>
      <c r="D14" s="865"/>
      <c r="E14" s="866"/>
      <c r="F14" s="402"/>
    </row>
    <row r="15" spans="2:6" s="264" customFormat="1" ht="22.5" customHeight="1">
      <c r="B15" s="263"/>
      <c r="C15" s="872" t="s">
        <v>37</v>
      </c>
      <c r="D15" s="961" t="s">
        <v>45</v>
      </c>
      <c r="E15" s="962"/>
      <c r="F15" s="403"/>
    </row>
    <row r="16" spans="2:6" s="264" customFormat="1" ht="39" customHeight="1">
      <c r="B16" s="263"/>
      <c r="C16" s="872"/>
      <c r="D16" s="241" t="s">
        <v>200</v>
      </c>
      <c r="E16" s="241" t="s">
        <v>18</v>
      </c>
      <c r="F16" s="403"/>
    </row>
    <row r="17" spans="2:6" s="264" customFormat="1" ht="12.75">
      <c r="B17" s="263"/>
      <c r="C17" s="404" t="s">
        <v>460</v>
      </c>
      <c r="D17" s="405"/>
      <c r="E17" s="718">
        <f>IF(D17&gt;0,30000,0)</f>
        <v>0</v>
      </c>
      <c r="F17" s="403"/>
    </row>
    <row r="18" spans="2:6" s="264" customFormat="1" ht="12.75">
      <c r="B18" s="263"/>
      <c r="C18" s="404" t="s">
        <v>461</v>
      </c>
      <c r="D18" s="405"/>
      <c r="E18" s="718">
        <f>IF(D18&gt;0,30000,0)</f>
        <v>0</v>
      </c>
      <c r="F18" s="403"/>
    </row>
    <row r="19" spans="2:6" s="264" customFormat="1" ht="12.75">
      <c r="B19" s="263"/>
      <c r="C19" s="404" t="s">
        <v>36</v>
      </c>
      <c r="D19" s="405"/>
      <c r="E19" s="718">
        <f>IF(D19&gt;0,30000,0)</f>
        <v>0</v>
      </c>
      <c r="F19" s="403"/>
    </row>
    <row r="20" spans="2:6" s="408" customFormat="1" ht="15" customHeight="1">
      <c r="B20" s="406"/>
      <c r="C20" s="635" t="s">
        <v>123</v>
      </c>
      <c r="D20" s="638"/>
      <c r="E20" s="637">
        <f>SUM(E17:E19)</f>
        <v>0</v>
      </c>
      <c r="F20" s="407"/>
    </row>
    <row r="21" spans="2:6" s="408" customFormat="1" ht="12.75">
      <c r="B21" s="406"/>
      <c r="C21" s="270"/>
      <c r="D21" s="270"/>
      <c r="E21" s="270"/>
      <c r="F21" s="407"/>
    </row>
    <row r="22" spans="2:6" s="408" customFormat="1" ht="12.75">
      <c r="B22" s="406"/>
      <c r="C22" s="270"/>
      <c r="D22" s="270"/>
      <c r="E22" s="270"/>
      <c r="F22" s="407"/>
    </row>
    <row r="23" spans="2:6" s="264" customFormat="1" ht="34.5" customHeight="1">
      <c r="B23" s="263"/>
      <c r="C23" s="828" t="s">
        <v>462</v>
      </c>
      <c r="D23" s="829"/>
      <c r="E23" s="846"/>
      <c r="F23" s="403"/>
    </row>
    <row r="24" spans="2:6" s="264" customFormat="1" ht="22.5" customHeight="1">
      <c r="B24" s="263"/>
      <c r="C24" s="872" t="s">
        <v>37</v>
      </c>
      <c r="D24" s="872"/>
      <c r="E24" s="239" t="s">
        <v>467</v>
      </c>
      <c r="F24" s="403"/>
    </row>
    <row r="25" spans="2:6" s="264" customFormat="1" ht="12.75">
      <c r="B25" s="263"/>
      <c r="C25" s="977" t="s">
        <v>465</v>
      </c>
      <c r="D25" s="978"/>
      <c r="E25" s="409"/>
      <c r="F25" s="403"/>
    </row>
    <row r="26" spans="2:6" s="264" customFormat="1" ht="12.75">
      <c r="B26" s="263"/>
      <c r="C26" s="973" t="s">
        <v>463</v>
      </c>
      <c r="D26" s="974"/>
      <c r="E26" s="405"/>
      <c r="F26" s="403"/>
    </row>
    <row r="27" spans="2:6" s="264" customFormat="1" ht="12.75">
      <c r="B27" s="263"/>
      <c r="C27" s="973" t="s">
        <v>464</v>
      </c>
      <c r="D27" s="974"/>
      <c r="E27" s="405"/>
      <c r="F27" s="403"/>
    </row>
    <row r="28" spans="2:6" s="264" customFormat="1" ht="12.75">
      <c r="B28" s="263"/>
      <c r="C28" s="973" t="s">
        <v>466</v>
      </c>
      <c r="D28" s="974"/>
      <c r="E28" s="405"/>
      <c r="F28" s="403"/>
    </row>
    <row r="29" spans="2:6" s="264" customFormat="1" ht="12.75">
      <c r="B29" s="263"/>
      <c r="C29" s="973" t="s">
        <v>36</v>
      </c>
      <c r="D29" s="974"/>
      <c r="E29" s="405"/>
      <c r="F29" s="403"/>
    </row>
    <row r="30" spans="2:6" s="408" customFormat="1" ht="12.75">
      <c r="B30" s="406"/>
      <c r="C30" s="975" t="s">
        <v>124</v>
      </c>
      <c r="D30" s="976"/>
      <c r="E30" s="637">
        <f>SUM(E25:E29)</f>
        <v>0</v>
      </c>
      <c r="F30" s="407"/>
    </row>
    <row r="31" spans="2:6" s="264" customFormat="1" ht="12.75">
      <c r="B31" s="263"/>
      <c r="C31" s="410"/>
      <c r="D31" s="410"/>
      <c r="E31" s="410"/>
      <c r="F31" s="403"/>
    </row>
    <row r="32" spans="2:8" s="264" customFormat="1" ht="12.75">
      <c r="B32" s="411"/>
      <c r="C32" s="412"/>
      <c r="D32" s="412"/>
      <c r="E32" s="412"/>
      <c r="F32" s="413"/>
      <c r="H32" s="414"/>
    </row>
    <row r="33" spans="2:5" ht="12.75">
      <c r="B33" s="264"/>
      <c r="C33" s="264"/>
      <c r="D33" s="264"/>
      <c r="E33" s="415"/>
    </row>
    <row r="34" ht="12.75">
      <c r="H34" s="416"/>
    </row>
    <row r="35" ht="12.75">
      <c r="H35" s="416"/>
    </row>
  </sheetData>
  <sheetProtection password="9323" sheet="1" formatCells="0" formatColumns="0" formatRows="0" insertColumns="0" insertRows="0" insertHyperlinks="0" deleteColumns="0" deleteRows="0" selectLockedCells="1" sort="0" autoFilter="0" pivotTables="0"/>
  <mergeCells count="20">
    <mergeCell ref="C14:E14"/>
    <mergeCell ref="C13:E13"/>
    <mergeCell ref="B1:F1"/>
    <mergeCell ref="B2:F2"/>
    <mergeCell ref="B3:F3"/>
    <mergeCell ref="B4:F4"/>
    <mergeCell ref="B5:F5"/>
    <mergeCell ref="B6:F6"/>
    <mergeCell ref="C8:E8"/>
    <mergeCell ref="C10:E10"/>
    <mergeCell ref="C27:D27"/>
    <mergeCell ref="C28:D28"/>
    <mergeCell ref="C29:D29"/>
    <mergeCell ref="C30:D30"/>
    <mergeCell ref="C15:C16"/>
    <mergeCell ref="D15:E15"/>
    <mergeCell ref="C23:E23"/>
    <mergeCell ref="C24:D24"/>
    <mergeCell ref="C25:D25"/>
    <mergeCell ref="C26:D26"/>
  </mergeCells>
  <printOptions horizontalCentered="1"/>
  <pageMargins left="0.31496062992125984" right="0.31496062992125984" top="0.4330708661417323" bottom="0.6299212598425197" header="0" footer="0"/>
  <pageSetup horizontalDpi="600" verticalDpi="600" orientation="landscape" scale="70" r:id="rId2"/>
  <headerFooter alignWithMargins="0">
    <oddFooter>&amp;C_______________________
VoBo Ordenador Gasto&amp;RVicerrectoría Administrativa
&amp;F
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/>
  <dimension ref="A1:V192"/>
  <sheetViews>
    <sheetView showGridLines="0" zoomScaleSheetLayoutView="100" zoomScalePageLayoutView="0" workbookViewId="0" topLeftCell="A1">
      <selection activeCell="C11" sqref="C11"/>
    </sheetView>
  </sheetViews>
  <sheetFormatPr defaultColWidth="4.00390625" defaultRowHeight="12.75"/>
  <cols>
    <col min="1" max="1" width="3.7109375" style="261" customWidth="1"/>
    <col min="2" max="2" width="3.140625" style="261" customWidth="1"/>
    <col min="3" max="3" width="41.7109375" style="261" customWidth="1"/>
    <col min="4" max="4" width="15.57421875" style="283" customWidth="1"/>
    <col min="5" max="5" width="12.8515625" style="283" customWidth="1"/>
    <col min="6" max="6" width="19.8515625" style="284" customWidth="1"/>
    <col min="7" max="7" width="3.421875" style="284" customWidth="1"/>
    <col min="8" max="8" width="23.00390625" style="261" hidden="1" customWidth="1"/>
    <col min="9" max="255" width="0" style="261" hidden="1" customWidth="1"/>
    <col min="256" max="16384" width="4.00390625" style="261" customWidth="1"/>
  </cols>
  <sheetData>
    <row r="1" spans="2:7" s="234" customFormat="1" ht="12.75">
      <c r="B1" s="912"/>
      <c r="C1" s="913"/>
      <c r="D1" s="913"/>
      <c r="E1" s="913"/>
      <c r="F1" s="913"/>
      <c r="G1" s="914"/>
    </row>
    <row r="2" spans="2:8" s="234" customFormat="1" ht="12.75">
      <c r="B2" s="915"/>
      <c r="C2" s="841"/>
      <c r="D2" s="841"/>
      <c r="E2" s="841"/>
      <c r="F2" s="841"/>
      <c r="G2" s="842"/>
      <c r="H2" s="234" t="s">
        <v>386</v>
      </c>
    </row>
    <row r="3" spans="2:8" s="234" customFormat="1" ht="12.75">
      <c r="B3" s="915" t="s">
        <v>565</v>
      </c>
      <c r="C3" s="841" t="s">
        <v>51</v>
      </c>
      <c r="D3" s="841"/>
      <c r="E3" s="841"/>
      <c r="F3" s="841"/>
      <c r="G3" s="842"/>
      <c r="H3" s="600">
        <v>1.08</v>
      </c>
    </row>
    <row r="4" spans="2:7" s="234" customFormat="1" ht="12.75">
      <c r="B4" s="915" t="s">
        <v>563</v>
      </c>
      <c r="C4" s="841" t="s">
        <v>52</v>
      </c>
      <c r="D4" s="841"/>
      <c r="E4" s="841"/>
      <c r="F4" s="841"/>
      <c r="G4" s="842"/>
    </row>
    <row r="5" spans="2:7" s="234" customFormat="1" ht="12.75">
      <c r="B5" s="915" t="s">
        <v>562</v>
      </c>
      <c r="C5" s="841"/>
      <c r="D5" s="841"/>
      <c r="E5" s="841"/>
      <c r="F5" s="841"/>
      <c r="G5" s="842"/>
    </row>
    <row r="6" spans="2:7" s="234" customFormat="1" ht="12.75">
      <c r="B6" s="916"/>
      <c r="C6" s="917"/>
      <c r="D6" s="917"/>
      <c r="E6" s="917"/>
      <c r="F6" s="917"/>
      <c r="G6" s="918"/>
    </row>
    <row r="7" spans="2:7" s="234" customFormat="1" ht="12.75">
      <c r="B7" s="233"/>
      <c r="C7" s="236"/>
      <c r="D7" s="236"/>
      <c r="E7" s="236"/>
      <c r="F7" s="236"/>
      <c r="G7" s="237"/>
    </row>
    <row r="8" spans="2:22" s="327" customFormat="1" ht="12.75">
      <c r="B8" s="591"/>
      <c r="C8" s="972" t="s">
        <v>39</v>
      </c>
      <c r="D8" s="972"/>
      <c r="E8" s="972"/>
      <c r="F8" s="972"/>
      <c r="G8" s="601"/>
      <c r="H8" s="234"/>
      <c r="I8" s="234"/>
      <c r="J8" s="234"/>
      <c r="K8" s="234"/>
      <c r="L8" s="234"/>
      <c r="M8" s="175"/>
      <c r="N8" s="175"/>
      <c r="O8" s="175"/>
      <c r="P8" s="175"/>
      <c r="Q8" s="175"/>
      <c r="R8" s="175"/>
      <c r="S8" s="175"/>
      <c r="T8" s="175"/>
      <c r="U8" s="175"/>
      <c r="V8" s="175"/>
    </row>
    <row r="9" spans="2:12" s="250" customFormat="1" ht="12.75">
      <c r="B9" s="251"/>
      <c r="C9" s="323" t="s">
        <v>351</v>
      </c>
      <c r="D9" s="323"/>
      <c r="E9" s="323"/>
      <c r="F9" s="324"/>
      <c r="G9" s="601"/>
      <c r="H9" s="234"/>
      <c r="I9" s="234"/>
      <c r="J9" s="234"/>
      <c r="K9" s="234"/>
      <c r="L9" s="234"/>
    </row>
    <row r="10" spans="2:12" s="327" customFormat="1" ht="12.75">
      <c r="B10" s="325"/>
      <c r="C10" s="326"/>
      <c r="D10" s="326"/>
      <c r="E10" s="326"/>
      <c r="F10" s="326"/>
      <c r="G10" s="602"/>
      <c r="H10" s="234"/>
      <c r="I10" s="252"/>
      <c r="J10" s="374"/>
      <c r="K10" s="374"/>
      <c r="L10" s="479"/>
    </row>
    <row r="11" spans="1:12" ht="12.75">
      <c r="A11" s="292"/>
      <c r="B11" s="259"/>
      <c r="C11" s="270"/>
      <c r="D11" s="272"/>
      <c r="E11" s="272"/>
      <c r="F11" s="273"/>
      <c r="G11" s="473"/>
      <c r="H11" s="467"/>
      <c r="I11" s="270"/>
      <c r="J11" s="270"/>
      <c r="K11" s="270"/>
      <c r="L11" s="274"/>
    </row>
    <row r="12" spans="2:22" s="471" customFormat="1" ht="34.5" customHeight="1">
      <c r="B12" s="472"/>
      <c r="C12" s="828" t="s">
        <v>231</v>
      </c>
      <c r="D12" s="829"/>
      <c r="E12" s="829"/>
      <c r="F12" s="846"/>
      <c r="G12" s="473"/>
      <c r="H12" s="467"/>
      <c r="I12" s="603"/>
      <c r="J12" s="603"/>
      <c r="K12" s="603"/>
      <c r="L12" s="604"/>
      <c r="M12" s="603"/>
      <c r="N12" s="603"/>
      <c r="O12" s="603"/>
      <c r="P12" s="603"/>
      <c r="Q12" s="603"/>
      <c r="R12" s="603"/>
      <c r="S12" s="603"/>
      <c r="T12" s="603"/>
      <c r="U12" s="603"/>
      <c r="V12" s="603"/>
    </row>
    <row r="13" spans="2:12" ht="24.75" customHeight="1">
      <c r="B13" s="259"/>
      <c r="C13" s="872" t="s">
        <v>37</v>
      </c>
      <c r="D13" s="872" t="s">
        <v>40</v>
      </c>
      <c r="E13" s="961" t="s">
        <v>45</v>
      </c>
      <c r="F13" s="962"/>
      <c r="G13" s="473"/>
      <c r="H13" s="467"/>
      <c r="I13" s="270"/>
      <c r="J13" s="270"/>
      <c r="K13" s="270"/>
      <c r="L13" s="274"/>
    </row>
    <row r="14" spans="2:12" ht="30" customHeight="1">
      <c r="B14" s="259"/>
      <c r="C14" s="872"/>
      <c r="D14" s="872"/>
      <c r="E14" s="241" t="s">
        <v>175</v>
      </c>
      <c r="F14" s="241" t="s">
        <v>18</v>
      </c>
      <c r="G14" s="473"/>
      <c r="H14" s="467"/>
      <c r="I14" s="270"/>
      <c r="J14" s="270"/>
      <c r="K14" s="270"/>
      <c r="L14" s="274"/>
    </row>
    <row r="15" spans="2:12" ht="12.75">
      <c r="B15" s="259"/>
      <c r="C15" s="99" t="s">
        <v>232</v>
      </c>
      <c r="D15" s="719">
        <v>90000</v>
      </c>
      <c r="E15" s="151"/>
      <c r="F15" s="711">
        <f>E15*$D15</f>
        <v>0</v>
      </c>
      <c r="G15" s="473"/>
      <c r="H15" s="467"/>
      <c r="I15" s="270"/>
      <c r="J15" s="270"/>
      <c r="K15" s="270"/>
      <c r="L15" s="274"/>
    </row>
    <row r="16" spans="2:12" ht="12.75">
      <c r="B16" s="259"/>
      <c r="C16" s="100" t="s">
        <v>107</v>
      </c>
      <c r="D16" s="717">
        <v>270000</v>
      </c>
      <c r="E16" s="91"/>
      <c r="F16" s="709">
        <f>E16*$D16</f>
        <v>0</v>
      </c>
      <c r="G16" s="473"/>
      <c r="H16" s="467"/>
      <c r="I16" s="270"/>
      <c r="J16" s="270"/>
      <c r="K16" s="270"/>
      <c r="L16" s="274"/>
    </row>
    <row r="17" spans="2:12" ht="12.75">
      <c r="B17" s="259"/>
      <c r="C17" s="101" t="s">
        <v>309</v>
      </c>
      <c r="D17" s="716">
        <v>57000</v>
      </c>
      <c r="E17" s="12"/>
      <c r="F17" s="710">
        <f>E17*$D17</f>
        <v>0</v>
      </c>
      <c r="G17" s="473"/>
      <c r="H17" s="467"/>
      <c r="I17" s="270"/>
      <c r="J17" s="270"/>
      <c r="K17" s="270"/>
      <c r="L17" s="274"/>
    </row>
    <row r="18" spans="2:12" ht="12.75">
      <c r="B18" s="259"/>
      <c r="C18" s="861" t="s">
        <v>109</v>
      </c>
      <c r="D18" s="862"/>
      <c r="E18" s="863"/>
      <c r="F18" s="665">
        <f>SUM(F15:F16)</f>
        <v>0</v>
      </c>
      <c r="G18" s="473"/>
      <c r="H18" s="467"/>
      <c r="I18" s="270"/>
      <c r="J18" s="270"/>
      <c r="K18" s="270"/>
      <c r="L18" s="274"/>
    </row>
    <row r="19" spans="2:12" ht="12.75">
      <c r="B19" s="259"/>
      <c r="C19" s="270"/>
      <c r="D19" s="272"/>
      <c r="E19" s="272"/>
      <c r="F19" s="273"/>
      <c r="G19" s="473"/>
      <c r="H19" s="467"/>
      <c r="I19" s="270"/>
      <c r="J19" s="270"/>
      <c r="K19" s="270"/>
      <c r="L19" s="274"/>
    </row>
    <row r="20" spans="2:12" ht="12.75">
      <c r="B20" s="259"/>
      <c r="C20" s="270"/>
      <c r="D20" s="272"/>
      <c r="E20" s="272"/>
      <c r="F20" s="490"/>
      <c r="G20" s="473"/>
      <c r="H20" s="467"/>
      <c r="I20" s="270"/>
      <c r="J20" s="270"/>
      <c r="K20" s="270"/>
      <c r="L20" s="274"/>
    </row>
    <row r="21" spans="2:22" s="471" customFormat="1" ht="34.5" customHeight="1">
      <c r="B21" s="472"/>
      <c r="C21" s="828" t="s">
        <v>233</v>
      </c>
      <c r="D21" s="829"/>
      <c r="E21" s="829"/>
      <c r="F21" s="846"/>
      <c r="G21" s="473"/>
      <c r="H21" s="467"/>
      <c r="I21" s="603"/>
      <c r="J21" s="603"/>
      <c r="K21" s="603"/>
      <c r="L21" s="604"/>
      <c r="M21" s="603"/>
      <c r="N21" s="603"/>
      <c r="O21" s="603"/>
      <c r="P21" s="603"/>
      <c r="Q21" s="603"/>
      <c r="R21" s="603"/>
      <c r="S21" s="603"/>
      <c r="T21" s="603"/>
      <c r="U21" s="603"/>
      <c r="V21" s="603"/>
    </row>
    <row r="22" spans="2:22" s="491" customFormat="1" ht="24.75" customHeight="1">
      <c r="B22" s="492"/>
      <c r="C22" s="856" t="s">
        <v>371</v>
      </c>
      <c r="D22" s="857"/>
      <c r="E22" s="857"/>
      <c r="F22" s="858"/>
      <c r="G22" s="493"/>
      <c r="H22" s="467"/>
      <c r="I22" s="474"/>
      <c r="J22" s="474"/>
      <c r="K22" s="474"/>
      <c r="L22" s="605"/>
      <c r="M22" s="474"/>
      <c r="N22" s="474"/>
      <c r="O22" s="474"/>
      <c r="P22" s="474"/>
      <c r="Q22" s="474"/>
      <c r="R22" s="474"/>
      <c r="S22" s="474"/>
      <c r="T22" s="474"/>
      <c r="U22" s="474"/>
      <c r="V22" s="474"/>
    </row>
    <row r="23" spans="2:12" s="277" customFormat="1" ht="23.25" customHeight="1">
      <c r="B23" s="275"/>
      <c r="C23" s="872" t="s">
        <v>37</v>
      </c>
      <c r="D23" s="872" t="s">
        <v>28</v>
      </c>
      <c r="E23" s="961" t="s">
        <v>45</v>
      </c>
      <c r="F23" s="962"/>
      <c r="G23" s="473"/>
      <c r="H23" s="467"/>
      <c r="I23" s="270"/>
      <c r="J23" s="371"/>
      <c r="K23" s="371"/>
      <c r="L23" s="276"/>
    </row>
    <row r="24" spans="2:12" s="277" customFormat="1" ht="27.75" customHeight="1">
      <c r="B24" s="275"/>
      <c r="C24" s="872"/>
      <c r="D24" s="872"/>
      <c r="E24" s="241" t="s">
        <v>178</v>
      </c>
      <c r="F24" s="241" t="s">
        <v>18</v>
      </c>
      <c r="G24" s="473"/>
      <c r="H24" s="467"/>
      <c r="I24" s="270"/>
      <c r="J24" s="371"/>
      <c r="K24" s="371"/>
      <c r="L24" s="276"/>
    </row>
    <row r="25" spans="2:12" ht="12.75" customHeight="1">
      <c r="B25" s="259"/>
      <c r="C25" s="94" t="s">
        <v>2</v>
      </c>
      <c r="D25" s="719">
        <v>110000</v>
      </c>
      <c r="E25" s="151"/>
      <c r="F25" s="711">
        <f>D25*E25</f>
        <v>0</v>
      </c>
      <c r="G25" s="473"/>
      <c r="H25" s="467"/>
      <c r="I25" s="270"/>
      <c r="J25" s="270"/>
      <c r="K25" s="270"/>
      <c r="L25" s="274"/>
    </row>
    <row r="26" spans="2:12" ht="12.75" customHeight="1">
      <c r="B26" s="259"/>
      <c r="C26" s="102" t="s">
        <v>177</v>
      </c>
      <c r="D26" s="716">
        <v>17100</v>
      </c>
      <c r="E26" s="12"/>
      <c r="F26" s="710">
        <f>D26*E26</f>
        <v>0</v>
      </c>
      <c r="G26" s="473"/>
      <c r="H26" s="467"/>
      <c r="I26" s="270"/>
      <c r="J26" s="270"/>
      <c r="K26" s="270"/>
      <c r="L26" s="274"/>
    </row>
    <row r="27" spans="2:12" ht="12.75">
      <c r="B27" s="259"/>
      <c r="C27" s="861" t="s">
        <v>108</v>
      </c>
      <c r="D27" s="862"/>
      <c r="E27" s="863"/>
      <c r="F27" s="665">
        <f>SUM(F25:F26)</f>
        <v>0</v>
      </c>
      <c r="G27" s="473"/>
      <c r="H27" s="467"/>
      <c r="I27" s="270"/>
      <c r="J27" s="270"/>
      <c r="K27" s="270"/>
      <c r="L27" s="274"/>
    </row>
    <row r="28" spans="2:12" ht="12.75">
      <c r="B28" s="259"/>
      <c r="C28" s="270"/>
      <c r="D28" s="272"/>
      <c r="E28" s="272"/>
      <c r="F28" s="273"/>
      <c r="G28" s="473"/>
      <c r="H28" s="467"/>
      <c r="I28" s="270"/>
      <c r="J28" s="270"/>
      <c r="K28" s="270"/>
      <c r="L28" s="274"/>
    </row>
    <row r="29" spans="2:12" ht="12.75">
      <c r="B29" s="278"/>
      <c r="C29" s="279"/>
      <c r="D29" s="280"/>
      <c r="E29" s="280"/>
      <c r="F29" s="281"/>
      <c r="G29" s="499"/>
      <c r="H29" s="284"/>
      <c r="I29" s="279"/>
      <c r="J29" s="279"/>
      <c r="K29" s="279"/>
      <c r="L29" s="282"/>
    </row>
    <row r="30" ht="12.75">
      <c r="H30" s="284"/>
    </row>
    <row r="31" ht="12.75">
      <c r="H31" s="284"/>
    </row>
    <row r="32" ht="12.75">
      <c r="H32" s="284"/>
    </row>
    <row r="33" ht="12.75">
      <c r="H33" s="284"/>
    </row>
    <row r="34" ht="12.75">
      <c r="H34" s="467"/>
    </row>
    <row r="35" ht="12.75">
      <c r="H35" s="467"/>
    </row>
    <row r="36" ht="12.75">
      <c r="H36" s="467"/>
    </row>
    <row r="37" ht="12.75">
      <c r="H37" s="467"/>
    </row>
    <row r="38" ht="12.75">
      <c r="H38" s="467"/>
    </row>
    <row r="39" ht="12.75">
      <c r="H39" s="467"/>
    </row>
    <row r="40" ht="12.75">
      <c r="H40" s="467"/>
    </row>
    <row r="41" ht="12.75">
      <c r="H41" s="467"/>
    </row>
    <row r="42" ht="12.75">
      <c r="H42" s="467"/>
    </row>
    <row r="43" ht="12.75">
      <c r="H43" s="467"/>
    </row>
    <row r="44" ht="12.75">
      <c r="H44" s="467"/>
    </row>
    <row r="45" ht="12.75">
      <c r="H45" s="467"/>
    </row>
    <row r="46" ht="12.75">
      <c r="H46" s="467"/>
    </row>
    <row r="47" ht="12.75">
      <c r="H47" s="467"/>
    </row>
    <row r="48" ht="12.75">
      <c r="H48" s="467"/>
    </row>
    <row r="49" ht="12.75">
      <c r="H49" s="467"/>
    </row>
    <row r="50" ht="12.75">
      <c r="H50" s="467"/>
    </row>
    <row r="51" ht="12.75">
      <c r="H51" s="467"/>
    </row>
    <row r="52" ht="12.75">
      <c r="H52" s="467"/>
    </row>
    <row r="53" ht="12.75">
      <c r="H53" s="467"/>
    </row>
    <row r="54" ht="12.75">
      <c r="H54" s="467"/>
    </row>
    <row r="55" ht="12.75">
      <c r="H55" s="467"/>
    </row>
    <row r="56" ht="12.75">
      <c r="H56" s="467"/>
    </row>
    <row r="57" ht="12.75">
      <c r="H57" s="467"/>
    </row>
    <row r="58" ht="12.75">
      <c r="H58" s="467"/>
    </row>
    <row r="59" ht="12.75">
      <c r="H59" s="467"/>
    </row>
    <row r="60" ht="12.75">
      <c r="H60" s="467"/>
    </row>
    <row r="61" ht="12.75">
      <c r="H61" s="467"/>
    </row>
    <row r="62" ht="12.75">
      <c r="H62" s="467"/>
    </row>
    <row r="63" ht="12.75">
      <c r="H63" s="467"/>
    </row>
    <row r="64" ht="12.75">
      <c r="H64" s="467"/>
    </row>
    <row r="65" ht="12.75">
      <c r="H65" s="467"/>
    </row>
    <row r="66" ht="12.75">
      <c r="H66" s="467"/>
    </row>
    <row r="67" ht="12.75">
      <c r="H67" s="467"/>
    </row>
    <row r="68" ht="12.75">
      <c r="H68" s="467"/>
    </row>
    <row r="69" ht="12.75">
      <c r="H69" s="467"/>
    </row>
    <row r="70" ht="12.75">
      <c r="H70" s="467"/>
    </row>
    <row r="71" ht="12.75">
      <c r="H71" s="467"/>
    </row>
    <row r="72" ht="12.75">
      <c r="H72" s="467"/>
    </row>
    <row r="73" ht="12.75">
      <c r="H73" s="467"/>
    </row>
    <row r="74" ht="12.75">
      <c r="H74" s="467"/>
    </row>
    <row r="75" ht="12.75">
      <c r="H75" s="467"/>
    </row>
    <row r="76" ht="12.75">
      <c r="H76" s="467"/>
    </row>
    <row r="77" ht="12.75">
      <c r="H77" s="467"/>
    </row>
    <row r="78" ht="12.75">
      <c r="H78" s="467"/>
    </row>
    <row r="79" ht="12.75">
      <c r="H79" s="467"/>
    </row>
    <row r="80" ht="12.75">
      <c r="H80" s="467"/>
    </row>
    <row r="81" ht="12.75">
      <c r="H81" s="467"/>
    </row>
    <row r="82" ht="12.75">
      <c r="H82" s="467"/>
    </row>
    <row r="83" ht="12.75">
      <c r="H83" s="467"/>
    </row>
    <row r="84" ht="12.75">
      <c r="H84" s="467"/>
    </row>
    <row r="85" ht="12.75">
      <c r="H85" s="467"/>
    </row>
    <row r="86" ht="12.75">
      <c r="H86" s="467"/>
    </row>
    <row r="87" ht="12.75">
      <c r="H87" s="467"/>
    </row>
    <row r="88" ht="12.75">
      <c r="H88" s="467"/>
    </row>
    <row r="89" ht="12.75">
      <c r="H89" s="467"/>
    </row>
    <row r="90" ht="12.75">
      <c r="H90" s="467"/>
    </row>
    <row r="91" ht="12.75">
      <c r="H91" s="467"/>
    </row>
    <row r="92" ht="12.75">
      <c r="H92" s="467"/>
    </row>
    <row r="93" ht="12.75">
      <c r="H93" s="467"/>
    </row>
    <row r="94" ht="12.75">
      <c r="H94" s="467"/>
    </row>
    <row r="95" ht="12.75">
      <c r="H95" s="467"/>
    </row>
    <row r="96" ht="12.75">
      <c r="H96" s="467"/>
    </row>
    <row r="97" ht="12.75">
      <c r="H97" s="467"/>
    </row>
    <row r="98" ht="12.75">
      <c r="H98" s="467"/>
    </row>
    <row r="99" ht="12.75">
      <c r="H99" s="467"/>
    </row>
    <row r="100" ht="12.75">
      <c r="H100" s="467"/>
    </row>
    <row r="101" ht="12.75">
      <c r="H101" s="467"/>
    </row>
    <row r="102" ht="12.75">
      <c r="H102" s="467"/>
    </row>
    <row r="103" ht="12.75">
      <c r="H103" s="467"/>
    </row>
    <row r="104" ht="12.75">
      <c r="H104" s="467"/>
    </row>
    <row r="105" ht="12.75">
      <c r="H105" s="467"/>
    </row>
    <row r="106" ht="12.75">
      <c r="H106" s="467"/>
    </row>
    <row r="107" ht="12.75">
      <c r="H107" s="467"/>
    </row>
    <row r="108" ht="12.75">
      <c r="H108" s="467"/>
    </row>
    <row r="109" ht="12.75">
      <c r="H109" s="467"/>
    </row>
    <row r="110" ht="12.75">
      <c r="H110" s="467"/>
    </row>
    <row r="111" ht="12.75">
      <c r="H111" s="467"/>
    </row>
    <row r="112" ht="12.75">
      <c r="H112" s="467"/>
    </row>
    <row r="113" ht="12.75">
      <c r="H113" s="467"/>
    </row>
    <row r="114" ht="12.75">
      <c r="H114" s="467"/>
    </row>
    <row r="115" ht="12.75">
      <c r="H115" s="467"/>
    </row>
    <row r="116" ht="12.75">
      <c r="H116" s="467"/>
    </row>
    <row r="117" ht="12.75">
      <c r="H117" s="467"/>
    </row>
    <row r="118" ht="12.75">
      <c r="H118" s="467"/>
    </row>
    <row r="119" ht="12.75">
      <c r="H119" s="467"/>
    </row>
    <row r="120" ht="12.75">
      <c r="H120" s="467"/>
    </row>
    <row r="121" ht="12.75">
      <c r="H121" s="467"/>
    </row>
    <row r="122" ht="12.75">
      <c r="H122" s="467"/>
    </row>
    <row r="123" ht="12.75">
      <c r="H123" s="467"/>
    </row>
    <row r="124" ht="12.75">
      <c r="H124" s="467"/>
    </row>
    <row r="125" ht="12.75">
      <c r="H125" s="467"/>
    </row>
    <row r="126" ht="12.75">
      <c r="H126" s="467"/>
    </row>
    <row r="127" ht="12.75">
      <c r="H127" s="467"/>
    </row>
    <row r="128" ht="12.75">
      <c r="H128" s="467"/>
    </row>
    <row r="129" ht="12.75">
      <c r="H129" s="467"/>
    </row>
    <row r="130" ht="12.75">
      <c r="H130" s="467"/>
    </row>
    <row r="131" ht="12.75">
      <c r="H131" s="467"/>
    </row>
    <row r="132" ht="12.75">
      <c r="H132" s="467"/>
    </row>
    <row r="133" ht="12.75">
      <c r="H133" s="467"/>
    </row>
    <row r="134" ht="12.75">
      <c r="H134" s="467"/>
    </row>
    <row r="135" ht="12.75">
      <c r="H135" s="467"/>
    </row>
    <row r="136" ht="12.75">
      <c r="H136" s="467"/>
    </row>
    <row r="137" ht="12.75">
      <c r="H137" s="467"/>
    </row>
    <row r="138" ht="12.75">
      <c r="H138" s="467"/>
    </row>
    <row r="139" ht="12.75">
      <c r="H139" s="467"/>
    </row>
    <row r="140" ht="12.75">
      <c r="H140" s="467"/>
    </row>
    <row r="141" ht="12.75">
      <c r="H141" s="467"/>
    </row>
    <row r="142" ht="12.75">
      <c r="H142" s="467"/>
    </row>
    <row r="143" ht="12.75">
      <c r="H143" s="467"/>
    </row>
    <row r="144" ht="12.75">
      <c r="H144" s="467"/>
    </row>
    <row r="145" ht="12.75">
      <c r="H145" s="467"/>
    </row>
    <row r="146" ht="12.75">
      <c r="H146" s="467"/>
    </row>
    <row r="147" ht="12.75">
      <c r="H147" s="467"/>
    </row>
    <row r="148" ht="12.75">
      <c r="H148" s="467"/>
    </row>
    <row r="149" ht="12.75">
      <c r="H149" s="467"/>
    </row>
    <row r="150" ht="12.75">
      <c r="H150" s="467"/>
    </row>
    <row r="151" ht="12.75">
      <c r="H151" s="467"/>
    </row>
    <row r="152" ht="12.75">
      <c r="H152" s="467"/>
    </row>
    <row r="153" ht="12.75">
      <c r="H153" s="467"/>
    </row>
    <row r="154" ht="12.75">
      <c r="H154" s="467"/>
    </row>
    <row r="155" ht="12.75">
      <c r="H155" s="467"/>
    </row>
    <row r="156" ht="12.75">
      <c r="H156" s="467"/>
    </row>
    <row r="157" ht="12.75">
      <c r="H157" s="467"/>
    </row>
    <row r="158" ht="12.75">
      <c r="H158" s="467"/>
    </row>
    <row r="159" ht="12.75">
      <c r="H159" s="467"/>
    </row>
    <row r="160" ht="12.75">
      <c r="H160" s="467"/>
    </row>
    <row r="161" ht="12.75">
      <c r="H161" s="467"/>
    </row>
    <row r="162" ht="12.75">
      <c r="H162" s="467"/>
    </row>
    <row r="163" ht="12.75">
      <c r="H163" s="467"/>
    </row>
    <row r="164" ht="12.75">
      <c r="H164" s="467"/>
    </row>
    <row r="165" ht="12.75">
      <c r="H165" s="467"/>
    </row>
    <row r="166" ht="12.75">
      <c r="H166" s="467"/>
    </row>
    <row r="167" ht="12.75">
      <c r="H167" s="467"/>
    </row>
    <row r="168" ht="12.75">
      <c r="H168" s="467"/>
    </row>
    <row r="169" ht="12.75">
      <c r="H169" s="467"/>
    </row>
    <row r="170" ht="12.75">
      <c r="H170" s="467"/>
    </row>
    <row r="171" ht="12.75">
      <c r="H171" s="467"/>
    </row>
    <row r="172" ht="12.75">
      <c r="H172" s="467"/>
    </row>
    <row r="173" ht="12.75">
      <c r="H173" s="467"/>
    </row>
    <row r="174" ht="12.75">
      <c r="H174" s="467"/>
    </row>
    <row r="175" ht="12.75">
      <c r="H175" s="467"/>
    </row>
    <row r="176" ht="12.75">
      <c r="H176" s="467"/>
    </row>
    <row r="177" ht="12.75">
      <c r="H177" s="467"/>
    </row>
    <row r="178" ht="12.75">
      <c r="H178" s="467"/>
    </row>
    <row r="179" ht="12.75">
      <c r="H179" s="467"/>
    </row>
    <row r="180" ht="12.75">
      <c r="H180" s="467"/>
    </row>
    <row r="181" ht="12.75">
      <c r="H181" s="467"/>
    </row>
    <row r="182" ht="12.75">
      <c r="H182" s="467"/>
    </row>
    <row r="183" ht="12.75">
      <c r="H183" s="467"/>
    </row>
    <row r="184" ht="12.75">
      <c r="H184" s="467"/>
    </row>
    <row r="185" ht="12.75">
      <c r="H185" s="467"/>
    </row>
    <row r="186" ht="12.75">
      <c r="H186" s="467"/>
    </row>
    <row r="187" ht="12.75">
      <c r="H187" s="467"/>
    </row>
    <row r="188" ht="12.75">
      <c r="H188" s="467"/>
    </row>
    <row r="189" ht="12.75">
      <c r="H189" s="467"/>
    </row>
    <row r="190" ht="12.75">
      <c r="H190" s="467"/>
    </row>
    <row r="191" ht="12.75">
      <c r="H191" s="467"/>
    </row>
    <row r="192" ht="12.75">
      <c r="H192" s="467"/>
    </row>
  </sheetData>
  <sheetProtection password="9323" sheet="1" formatCells="0" formatColumns="0" formatRows="0" insertColumns="0" insertRows="0" insertHyperlinks="0" deleteColumns="0" deleteRows="0" selectLockedCells="1" sort="0" autoFilter="0" pivotTables="0"/>
  <mergeCells count="18">
    <mergeCell ref="C27:E27"/>
    <mergeCell ref="C13:C14"/>
    <mergeCell ref="D13:D14"/>
    <mergeCell ref="E13:F13"/>
    <mergeCell ref="C21:F21"/>
    <mergeCell ref="C22:F22"/>
    <mergeCell ref="E23:F23"/>
    <mergeCell ref="C23:C24"/>
    <mergeCell ref="D23:D24"/>
    <mergeCell ref="C18:E18"/>
    <mergeCell ref="B1:G1"/>
    <mergeCell ref="B2:G2"/>
    <mergeCell ref="B3:G3"/>
    <mergeCell ref="B4:G4"/>
    <mergeCell ref="C8:F8"/>
    <mergeCell ref="C12:F12"/>
    <mergeCell ref="B5:G5"/>
    <mergeCell ref="B6:G6"/>
  </mergeCells>
  <conditionalFormatting sqref="E25">
    <cfRule type="cellIs" priority="1" dxfId="0" operator="lessThan" stopIfTrue="1">
      <formula>1</formula>
    </cfRule>
  </conditionalFormatting>
  <printOptions horizontalCentered="1"/>
  <pageMargins left="0.31496062992125984" right="0.31496062992125984" top="0.4330708661417323" bottom="0.6299212598425197" header="0" footer="0"/>
  <pageSetup horizontalDpi="600" verticalDpi="600" orientation="landscape" scale="70" r:id="rId2"/>
  <headerFooter alignWithMargins="0">
    <oddFooter>&amp;C_______________________
VoBo Ordenador Gasto&amp;RVicerrectoría Administrativa
&amp;F
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:Z29"/>
  <sheetViews>
    <sheetView showGridLines="0" zoomScaleSheetLayoutView="80" zoomScalePageLayoutView="0" workbookViewId="0" topLeftCell="C2">
      <selection activeCell="L42" sqref="L42"/>
    </sheetView>
  </sheetViews>
  <sheetFormatPr defaultColWidth="0" defaultRowHeight="12.75"/>
  <cols>
    <col min="1" max="1" width="1.7109375" style="292" customWidth="1"/>
    <col min="2" max="2" width="2.57421875" style="292" customWidth="1"/>
    <col min="3" max="3" width="13.00390625" style="435" customWidth="1"/>
    <col min="4" max="4" width="20.28125" style="435" customWidth="1"/>
    <col min="5" max="5" width="14.7109375" style="435" customWidth="1"/>
    <col min="6" max="6" width="19.00390625" style="435" customWidth="1"/>
    <col min="7" max="7" width="21.57421875" style="435" bestFit="1" customWidth="1"/>
    <col min="8" max="8" width="24.140625" style="435" customWidth="1"/>
    <col min="9" max="9" width="18.7109375" style="435" customWidth="1"/>
    <col min="10" max="11" width="19.57421875" style="435" customWidth="1"/>
    <col min="12" max="12" width="20.421875" style="435" customWidth="1"/>
    <col min="13" max="13" width="21.28125" style="435" customWidth="1"/>
    <col min="14" max="14" width="3.7109375" style="292" customWidth="1"/>
    <col min="15" max="15" width="17.57421875" style="292" hidden="1" customWidth="1"/>
    <col min="16" max="16" width="41.421875" style="292" customWidth="1"/>
    <col min="17" max="17" width="13.57421875" style="292" customWidth="1"/>
    <col min="18" max="18" width="4.28125" style="292" customWidth="1"/>
    <col min="19" max="19" width="15.140625" style="292" hidden="1" customWidth="1"/>
    <col min="20" max="20" width="9.7109375" style="292" hidden="1" customWidth="1"/>
    <col min="21" max="21" width="11.7109375" style="292" hidden="1" customWidth="1"/>
    <col min="22" max="22" width="8.28125" style="435" hidden="1" customWidth="1"/>
    <col min="23" max="23" width="4.140625" style="292" hidden="1" customWidth="1"/>
    <col min="24" max="16384" width="0" style="292" hidden="1" customWidth="1"/>
  </cols>
  <sheetData>
    <row r="1" spans="2:17" s="336" customFormat="1" ht="12.75">
      <c r="B1" s="979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1"/>
      <c r="O1" s="418"/>
      <c r="P1" s="418"/>
      <c r="Q1" s="418"/>
    </row>
    <row r="2" spans="2:17" s="336" customFormat="1" ht="12.75">
      <c r="B2" s="807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9"/>
      <c r="O2" s="418" t="s">
        <v>384</v>
      </c>
      <c r="P2" s="418"/>
      <c r="Q2" s="418"/>
    </row>
    <row r="3" spans="2:17" s="336" customFormat="1" ht="12.75">
      <c r="B3" s="807" t="s">
        <v>565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9"/>
      <c r="O3" s="418">
        <v>1.11</v>
      </c>
      <c r="P3" s="418"/>
      <c r="Q3" s="418"/>
    </row>
    <row r="4" spans="2:17" s="336" customFormat="1" ht="12.75">
      <c r="B4" s="807" t="s">
        <v>563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9"/>
      <c r="O4" s="418"/>
      <c r="P4" s="418"/>
      <c r="Q4" s="418"/>
    </row>
    <row r="5" spans="2:17" s="336" customFormat="1" ht="12.75">
      <c r="B5" s="807" t="s">
        <v>562</v>
      </c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9"/>
      <c r="O5" s="418"/>
      <c r="P5" s="418"/>
      <c r="Q5" s="418"/>
    </row>
    <row r="6" spans="2:17" s="336" customFormat="1" ht="12.75">
      <c r="B6" s="807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9"/>
      <c r="O6" s="418"/>
      <c r="P6" s="418"/>
      <c r="Q6" s="418"/>
    </row>
    <row r="7" spans="2:17" s="336" customFormat="1" ht="12.75">
      <c r="B7" s="344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20"/>
      <c r="O7" s="418"/>
      <c r="P7" s="418"/>
      <c r="Q7" s="418"/>
    </row>
    <row r="8" spans="2:23" s="418" customFormat="1" ht="12.75">
      <c r="B8" s="421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422"/>
      <c r="R8" s="173"/>
      <c r="S8" s="173"/>
      <c r="T8" s="173"/>
      <c r="U8" s="173"/>
      <c r="V8" s="173"/>
      <c r="W8" s="173"/>
    </row>
    <row r="9" spans="2:26" s="418" customFormat="1" ht="12.75">
      <c r="B9" s="985" t="s">
        <v>125</v>
      </c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86"/>
      <c r="R9" s="423"/>
      <c r="V9" s="424"/>
      <c r="Z9" s="423"/>
    </row>
    <row r="10" spans="2:26" s="418" customFormat="1" ht="12.75">
      <c r="B10" s="256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5"/>
      <c r="R10" s="423"/>
      <c r="V10" s="424"/>
      <c r="Z10" s="423"/>
    </row>
    <row r="11" spans="2:22" s="418" customFormat="1" ht="12.75">
      <c r="B11" s="425"/>
      <c r="C11" s="881" t="s">
        <v>351</v>
      </c>
      <c r="D11" s="881"/>
      <c r="E11" s="881"/>
      <c r="F11" s="881"/>
      <c r="G11" s="881"/>
      <c r="H11" s="427"/>
      <c r="I11" s="427"/>
      <c r="J11" s="427"/>
      <c r="K11" s="427"/>
      <c r="L11" s="427"/>
      <c r="M11" s="427"/>
      <c r="N11" s="428"/>
      <c r="R11" s="424"/>
      <c r="V11" s="424"/>
    </row>
    <row r="12" spans="2:22" s="418" customFormat="1" ht="12.75">
      <c r="B12" s="429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20"/>
      <c r="V12" s="424"/>
    </row>
    <row r="13" spans="2:22" s="418" customFormat="1" ht="12.75">
      <c r="B13" s="431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8"/>
      <c r="V13" s="424"/>
    </row>
    <row r="14" spans="2:22" s="418" customFormat="1" ht="12.75">
      <c r="B14" s="431"/>
      <c r="C14" s="982" t="s">
        <v>519</v>
      </c>
      <c r="D14" s="983"/>
      <c r="E14" s="983"/>
      <c r="F14" s="983"/>
      <c r="G14" s="983"/>
      <c r="H14" s="983"/>
      <c r="I14" s="983"/>
      <c r="J14" s="983"/>
      <c r="K14" s="983"/>
      <c r="L14" s="984"/>
      <c r="N14" s="428"/>
      <c r="O14" s="336"/>
      <c r="V14" s="424"/>
    </row>
    <row r="15" spans="2:22" s="418" customFormat="1" ht="12.75">
      <c r="B15" s="431"/>
      <c r="C15" s="994" t="s">
        <v>520</v>
      </c>
      <c r="D15" s="995"/>
      <c r="E15" s="995"/>
      <c r="F15" s="995"/>
      <c r="G15" s="995"/>
      <c r="H15" s="995"/>
      <c r="I15" s="995"/>
      <c r="J15" s="995"/>
      <c r="K15" s="995"/>
      <c r="L15" s="996"/>
      <c r="N15" s="428"/>
      <c r="O15" s="336"/>
      <c r="V15" s="424"/>
    </row>
    <row r="16" spans="2:22" s="418" customFormat="1" ht="12.75">
      <c r="B16" s="431"/>
      <c r="C16" s="990" t="s">
        <v>5</v>
      </c>
      <c r="D16" s="991"/>
      <c r="E16" s="755">
        <v>600000</v>
      </c>
      <c r="F16" s="992" t="s">
        <v>6</v>
      </c>
      <c r="G16" s="993"/>
      <c r="H16" s="757">
        <v>4000000</v>
      </c>
      <c r="I16" s="429" t="s">
        <v>521</v>
      </c>
      <c r="J16" s="430"/>
      <c r="K16" s="680"/>
      <c r="L16" s="420"/>
      <c r="M16" s="997" t="s">
        <v>582</v>
      </c>
      <c r="N16" s="365"/>
      <c r="O16" s="336"/>
      <c r="V16" s="424"/>
    </row>
    <row r="17" spans="2:22" s="418" customFormat="1" ht="12.75">
      <c r="B17" s="431"/>
      <c r="C17" s="674" t="s">
        <v>7</v>
      </c>
      <c r="D17" s="675"/>
      <c r="E17" s="756">
        <v>200000</v>
      </c>
      <c r="F17" s="676" t="s">
        <v>8</v>
      </c>
      <c r="G17" s="673"/>
      <c r="H17" s="757">
        <v>650000</v>
      </c>
      <c r="I17" s="677" t="s">
        <v>522</v>
      </c>
      <c r="J17" s="678"/>
      <c r="K17" s="678"/>
      <c r="L17" s="679"/>
      <c r="M17" s="997"/>
      <c r="N17" s="365"/>
      <c r="O17" s="336"/>
      <c r="V17" s="424"/>
    </row>
    <row r="18" spans="2:22" s="418" customFormat="1" ht="12.75">
      <c r="B18" s="431"/>
      <c r="C18" s="427"/>
      <c r="D18" s="427"/>
      <c r="E18" s="427"/>
      <c r="F18" s="427"/>
      <c r="G18" s="427"/>
      <c r="H18" s="427"/>
      <c r="I18" s="427"/>
      <c r="J18" s="427"/>
      <c r="K18" s="340"/>
      <c r="L18" s="340"/>
      <c r="M18" s="340"/>
      <c r="N18" s="365"/>
      <c r="V18" s="424"/>
    </row>
    <row r="19" spans="2:22" s="418" customFormat="1" ht="54.75" customHeight="1">
      <c r="B19" s="431"/>
      <c r="C19" s="671" t="s">
        <v>49</v>
      </c>
      <c r="D19" s="671" t="s">
        <v>374</v>
      </c>
      <c r="E19" s="671" t="s">
        <v>126</v>
      </c>
      <c r="F19" s="671" t="s">
        <v>127</v>
      </c>
      <c r="G19" s="671" t="s">
        <v>128</v>
      </c>
      <c r="H19" s="671" t="s">
        <v>129</v>
      </c>
      <c r="I19" s="671" t="s">
        <v>130</v>
      </c>
      <c r="J19" s="671" t="s">
        <v>131</v>
      </c>
      <c r="K19" s="671" t="s">
        <v>132</v>
      </c>
      <c r="L19" s="671" t="s">
        <v>133</v>
      </c>
      <c r="M19" s="671" t="s">
        <v>468</v>
      </c>
      <c r="N19" s="428"/>
      <c r="V19" s="424"/>
    </row>
    <row r="20" spans="2:14" ht="12.75">
      <c r="B20" s="293"/>
      <c r="C20" s="432"/>
      <c r="D20" s="432"/>
      <c r="E20" s="433"/>
      <c r="F20" s="433"/>
      <c r="G20" s="720">
        <f aca="true" t="shared" si="0" ref="G20:G26">E20*$E$16*C20</f>
        <v>0</v>
      </c>
      <c r="H20" s="720">
        <f aca="true" t="shared" si="1" ref="H20:H26">F20*$E$17*C20</f>
        <v>0</v>
      </c>
      <c r="I20" s="434"/>
      <c r="J20" s="434"/>
      <c r="K20" s="720">
        <f aca="true" t="shared" si="2" ref="K20:K26">I20*$H$16*C20</f>
        <v>0</v>
      </c>
      <c r="L20" s="720">
        <f aca="true" t="shared" si="3" ref="L20:L26">J20*$H$17*C20</f>
        <v>0</v>
      </c>
      <c r="M20" s="722">
        <f>L20+K20+H20+G20</f>
        <v>0</v>
      </c>
      <c r="N20" s="298"/>
    </row>
    <row r="21" spans="2:14" ht="12.75">
      <c r="B21" s="293"/>
      <c r="C21" s="436"/>
      <c r="D21" s="436"/>
      <c r="E21" s="434"/>
      <c r="F21" s="434"/>
      <c r="G21" s="720">
        <f t="shared" si="0"/>
        <v>0</v>
      </c>
      <c r="H21" s="720">
        <f t="shared" si="1"/>
        <v>0</v>
      </c>
      <c r="I21" s="434"/>
      <c r="J21" s="434"/>
      <c r="K21" s="720">
        <f t="shared" si="2"/>
        <v>0</v>
      </c>
      <c r="L21" s="720">
        <f t="shared" si="3"/>
        <v>0</v>
      </c>
      <c r="M21" s="722">
        <f aca="true" t="shared" si="4" ref="M21:M26">L21+K21+H21+G21</f>
        <v>0</v>
      </c>
      <c r="N21" s="298"/>
    </row>
    <row r="22" spans="2:14" ht="12.75">
      <c r="B22" s="293"/>
      <c r="C22" s="436"/>
      <c r="D22" s="436"/>
      <c r="E22" s="434"/>
      <c r="F22" s="434"/>
      <c r="G22" s="720">
        <f t="shared" si="0"/>
        <v>0</v>
      </c>
      <c r="H22" s="720">
        <f t="shared" si="1"/>
        <v>0</v>
      </c>
      <c r="I22" s="434"/>
      <c r="J22" s="434"/>
      <c r="K22" s="720">
        <f t="shared" si="2"/>
        <v>0</v>
      </c>
      <c r="L22" s="720">
        <f t="shared" si="3"/>
        <v>0</v>
      </c>
      <c r="M22" s="722">
        <f t="shared" si="4"/>
        <v>0</v>
      </c>
      <c r="N22" s="298"/>
    </row>
    <row r="23" spans="2:14" ht="12.75">
      <c r="B23" s="293"/>
      <c r="C23" s="436"/>
      <c r="D23" s="436"/>
      <c r="E23" s="434"/>
      <c r="F23" s="434"/>
      <c r="G23" s="720">
        <f t="shared" si="0"/>
        <v>0</v>
      </c>
      <c r="H23" s="720">
        <f t="shared" si="1"/>
        <v>0</v>
      </c>
      <c r="I23" s="434"/>
      <c r="J23" s="434"/>
      <c r="K23" s="720">
        <f t="shared" si="2"/>
        <v>0</v>
      </c>
      <c r="L23" s="720">
        <f t="shared" si="3"/>
        <v>0</v>
      </c>
      <c r="M23" s="722">
        <f t="shared" si="4"/>
        <v>0</v>
      </c>
      <c r="N23" s="298"/>
    </row>
    <row r="24" spans="2:14" ht="12.75">
      <c r="B24" s="293"/>
      <c r="C24" s="436"/>
      <c r="D24" s="436"/>
      <c r="E24" s="434"/>
      <c r="F24" s="434"/>
      <c r="G24" s="720">
        <f t="shared" si="0"/>
        <v>0</v>
      </c>
      <c r="H24" s="720">
        <f t="shared" si="1"/>
        <v>0</v>
      </c>
      <c r="I24" s="434"/>
      <c r="J24" s="434"/>
      <c r="K24" s="720">
        <f t="shared" si="2"/>
        <v>0</v>
      </c>
      <c r="L24" s="720">
        <f t="shared" si="3"/>
        <v>0</v>
      </c>
      <c r="M24" s="722">
        <f t="shared" si="4"/>
        <v>0</v>
      </c>
      <c r="N24" s="298"/>
    </row>
    <row r="25" spans="2:14" ht="12.75">
      <c r="B25" s="293"/>
      <c r="C25" s="436"/>
      <c r="D25" s="436"/>
      <c r="E25" s="434"/>
      <c r="F25" s="434"/>
      <c r="G25" s="720">
        <f t="shared" si="0"/>
        <v>0</v>
      </c>
      <c r="H25" s="720">
        <f t="shared" si="1"/>
        <v>0</v>
      </c>
      <c r="I25" s="434"/>
      <c r="J25" s="434"/>
      <c r="K25" s="720">
        <f t="shared" si="2"/>
        <v>0</v>
      </c>
      <c r="L25" s="720">
        <f t="shared" si="3"/>
        <v>0</v>
      </c>
      <c r="M25" s="722">
        <f t="shared" si="4"/>
        <v>0</v>
      </c>
      <c r="N25" s="298"/>
    </row>
    <row r="26" spans="2:14" ht="12.75">
      <c r="B26" s="293"/>
      <c r="C26" s="437"/>
      <c r="D26" s="437"/>
      <c r="E26" s="438"/>
      <c r="F26" s="438"/>
      <c r="G26" s="721">
        <f t="shared" si="0"/>
        <v>0</v>
      </c>
      <c r="H26" s="721">
        <f t="shared" si="1"/>
        <v>0</v>
      </c>
      <c r="I26" s="438"/>
      <c r="J26" s="438"/>
      <c r="K26" s="721">
        <f t="shared" si="2"/>
        <v>0</v>
      </c>
      <c r="L26" s="721">
        <f t="shared" si="3"/>
        <v>0</v>
      </c>
      <c r="M26" s="723">
        <f t="shared" si="4"/>
        <v>0</v>
      </c>
      <c r="N26" s="298"/>
    </row>
    <row r="27" spans="2:14" ht="25.5" customHeight="1">
      <c r="B27" s="293"/>
      <c r="C27" s="987" t="s">
        <v>523</v>
      </c>
      <c r="D27" s="988"/>
      <c r="E27" s="988"/>
      <c r="F27" s="988"/>
      <c r="G27" s="988"/>
      <c r="H27" s="988"/>
      <c r="I27" s="988"/>
      <c r="J27" s="988"/>
      <c r="K27" s="988"/>
      <c r="L27" s="989"/>
      <c r="M27" s="672">
        <f>SUM(M20:M26)</f>
        <v>0</v>
      </c>
      <c r="N27" s="298"/>
    </row>
    <row r="28" spans="2:14" ht="12.75">
      <c r="B28" s="293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298"/>
    </row>
    <row r="29" spans="2:14" ht="12.75">
      <c r="B29" s="312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316"/>
    </row>
  </sheetData>
  <sheetProtection password="9323" sheet="1" formatCells="0" formatColumns="0" formatRows="0" insertColumns="0" insertRows="0" insertHyperlinks="0" deleteColumns="0" deleteRows="0" selectLockedCells="1" sort="0" autoFilter="0" pivotTables="0"/>
  <mergeCells count="14">
    <mergeCell ref="C27:L27"/>
    <mergeCell ref="C11:G11"/>
    <mergeCell ref="C16:D16"/>
    <mergeCell ref="F16:G16"/>
    <mergeCell ref="B6:N6"/>
    <mergeCell ref="C15:L15"/>
    <mergeCell ref="M16:M17"/>
    <mergeCell ref="B1:N1"/>
    <mergeCell ref="B2:N2"/>
    <mergeCell ref="B3:N3"/>
    <mergeCell ref="B4:N4"/>
    <mergeCell ref="B5:N5"/>
    <mergeCell ref="C14:L14"/>
    <mergeCell ref="B9:N9"/>
  </mergeCells>
  <hyperlinks>
    <hyperlink ref="M16:M17" r:id="rId1" display="Resolución No. 832 de Abril 13 de 2015"/>
  </hyperlinks>
  <printOptions horizontalCentered="1"/>
  <pageMargins left="0.8661417322834646" right="0.15748031496062992" top="0.4330708661417323" bottom="0.6299212598425197" header="0" footer="0"/>
  <pageSetup fitToHeight="1" fitToWidth="1" horizontalDpi="600" verticalDpi="600" orientation="landscape" scale="59" r:id="rId3"/>
  <headerFooter alignWithMargins="0">
    <oddFooter>&amp;C_______________________
VoBo Ordenador Gasto&amp;RVicerrectoría Administrativa
&amp;F
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D36"/>
  <sheetViews>
    <sheetView showGridLines="0" zoomScaleSheetLayoutView="80" zoomScalePageLayoutView="0" workbookViewId="0" topLeftCell="A4">
      <selection activeCell="B26" sqref="B26"/>
    </sheetView>
  </sheetViews>
  <sheetFormatPr defaultColWidth="11.421875" defaultRowHeight="12.75"/>
  <cols>
    <col min="1" max="1" width="2.421875" style="292" customWidth="1"/>
    <col min="2" max="2" width="14.00390625" style="292" customWidth="1"/>
    <col min="3" max="3" width="12.140625" style="435" customWidth="1"/>
    <col min="4" max="4" width="15.28125" style="435" customWidth="1"/>
    <col min="5" max="5" width="16.8515625" style="435" customWidth="1"/>
    <col min="6" max="6" width="16.7109375" style="435" customWidth="1"/>
    <col min="7" max="8" width="16.57421875" style="435" customWidth="1"/>
    <col min="9" max="9" width="15.57421875" style="435" customWidth="1"/>
    <col min="10" max="10" width="12.421875" style="435" customWidth="1"/>
    <col min="11" max="11" width="19.28125" style="435" customWidth="1"/>
    <col min="12" max="12" width="20.421875" style="435" customWidth="1"/>
    <col min="13" max="13" width="22.8515625" style="435" customWidth="1"/>
    <col min="14" max="14" width="22.57421875" style="435" customWidth="1"/>
    <col min="15" max="15" width="24.00390625" style="435" customWidth="1"/>
    <col min="16" max="16" width="22.7109375" style="435" customWidth="1"/>
    <col min="17" max="17" width="15.00390625" style="435" bestFit="1" customWidth="1"/>
    <col min="18" max="18" width="4.140625" style="292" customWidth="1"/>
    <col min="19" max="19" width="0" style="292" hidden="1" customWidth="1"/>
    <col min="20" max="16384" width="11.421875" style="292" customWidth="1"/>
  </cols>
  <sheetData>
    <row r="1" spans="1:21" s="234" customFormat="1" ht="12.75">
      <c r="A1" s="838"/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40"/>
      <c r="S1" s="250"/>
      <c r="T1" s="250"/>
      <c r="U1" s="250"/>
    </row>
    <row r="2" spans="1:21" s="234" customFormat="1" ht="12.75">
      <c r="A2" s="915"/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2"/>
      <c r="S2" s="250"/>
      <c r="T2" s="250"/>
      <c r="U2" s="250"/>
    </row>
    <row r="3" spans="1:21" s="234" customFormat="1" ht="12.75">
      <c r="A3" s="915" t="s">
        <v>565</v>
      </c>
      <c r="B3" s="841"/>
      <c r="C3" s="841" t="s">
        <v>51</v>
      </c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2"/>
      <c r="S3" s="250"/>
      <c r="T3" s="250"/>
      <c r="U3" s="250"/>
    </row>
    <row r="4" spans="1:21" s="234" customFormat="1" ht="12.75">
      <c r="A4" s="915" t="s">
        <v>563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2"/>
      <c r="S4" s="418" t="s">
        <v>386</v>
      </c>
      <c r="T4" s="250"/>
      <c r="U4" s="250"/>
    </row>
    <row r="5" spans="1:21" s="234" customFormat="1" ht="12.75">
      <c r="A5" s="915" t="s">
        <v>562</v>
      </c>
      <c r="B5" s="841"/>
      <c r="C5" s="841"/>
      <c r="D5" s="841"/>
      <c r="E5" s="841"/>
      <c r="F5" s="841"/>
      <c r="G5" s="841"/>
      <c r="H5" s="841"/>
      <c r="I5" s="841"/>
      <c r="J5" s="841"/>
      <c r="K5" s="841"/>
      <c r="L5" s="841"/>
      <c r="M5" s="841"/>
      <c r="N5" s="841"/>
      <c r="O5" s="841"/>
      <c r="P5" s="841"/>
      <c r="Q5" s="841"/>
      <c r="R5" s="842"/>
      <c r="S5" s="250">
        <v>1.1</v>
      </c>
      <c r="T5" s="250"/>
      <c r="U5" s="250"/>
    </row>
    <row r="6" spans="1:21" s="234" customFormat="1" ht="12.75">
      <c r="A6" s="1015"/>
      <c r="B6" s="1016"/>
      <c r="C6" s="1016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7"/>
      <c r="S6" s="250"/>
      <c r="T6" s="250"/>
      <c r="U6" s="250"/>
    </row>
    <row r="7" spans="1:21" s="234" customFormat="1" ht="12.75">
      <c r="A7" s="1015"/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7"/>
      <c r="S7" s="250"/>
      <c r="T7" s="250"/>
      <c r="U7" s="250"/>
    </row>
    <row r="8" spans="1:27" s="250" customFormat="1" ht="12.75">
      <c r="A8" s="440"/>
      <c r="B8" s="441"/>
      <c r="C8" s="442"/>
      <c r="D8" s="442"/>
      <c r="E8" s="442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443"/>
      <c r="V8" s="173"/>
      <c r="W8" s="173"/>
      <c r="X8" s="173"/>
      <c r="Y8" s="173"/>
      <c r="Z8" s="173"/>
      <c r="AA8" s="173"/>
    </row>
    <row r="9" spans="1:30" s="250" customFormat="1" ht="12.75">
      <c r="A9" s="985" t="s">
        <v>134</v>
      </c>
      <c r="B9" s="972"/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972"/>
      <c r="Q9" s="972"/>
      <c r="R9" s="986"/>
      <c r="V9" s="444"/>
      <c r="Z9" s="445"/>
      <c r="AD9" s="444"/>
    </row>
    <row r="10" spans="1:26" s="250" customFormat="1" ht="12.75">
      <c r="A10" s="251"/>
      <c r="B10" s="446" t="s">
        <v>358</v>
      </c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328"/>
      <c r="V10" s="445"/>
      <c r="Z10" s="445"/>
    </row>
    <row r="11" spans="1:26" s="250" customFormat="1" ht="12.75">
      <c r="A11" s="448"/>
      <c r="B11" s="449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1"/>
      <c r="Z11" s="445"/>
    </row>
    <row r="12" spans="1:18" s="454" customFormat="1" ht="12.75">
      <c r="A12" s="452"/>
      <c r="B12" s="175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453"/>
    </row>
    <row r="13" spans="1:22" s="418" customFormat="1" ht="12.75">
      <c r="A13" s="431"/>
      <c r="B13" s="616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616"/>
      <c r="O13" s="616"/>
      <c r="P13" s="616"/>
      <c r="Q13" s="616"/>
      <c r="R13" s="428"/>
      <c r="V13" s="424"/>
    </row>
    <row r="14" spans="1:22" s="418" customFormat="1" ht="12.75">
      <c r="A14" s="431"/>
      <c r="B14" s="616"/>
      <c r="C14" s="998" t="s">
        <v>519</v>
      </c>
      <c r="D14" s="999"/>
      <c r="E14" s="999"/>
      <c r="F14" s="999"/>
      <c r="G14" s="999"/>
      <c r="H14" s="999"/>
      <c r="I14" s="999"/>
      <c r="J14" s="999"/>
      <c r="K14" s="999"/>
      <c r="L14" s="999"/>
      <c r="M14" s="999"/>
      <c r="N14" s="1000"/>
      <c r="O14" s="364"/>
      <c r="P14" s="616"/>
      <c r="Q14" s="616"/>
      <c r="R14" s="428"/>
      <c r="V14" s="424"/>
    </row>
    <row r="15" spans="1:22" s="418" customFormat="1" ht="12.75">
      <c r="A15" s="431"/>
      <c r="B15" s="616"/>
      <c r="C15" s="1001" t="s">
        <v>520</v>
      </c>
      <c r="D15" s="1002"/>
      <c r="E15" s="1002"/>
      <c r="F15" s="1002"/>
      <c r="G15" s="1002"/>
      <c r="H15" s="1002"/>
      <c r="I15" s="1002"/>
      <c r="J15" s="1002"/>
      <c r="K15" s="1002"/>
      <c r="L15" s="1002"/>
      <c r="M15" s="1002"/>
      <c r="N15" s="1003"/>
      <c r="O15" s="364"/>
      <c r="P15" s="616"/>
      <c r="Q15" s="616"/>
      <c r="R15" s="428"/>
      <c r="V15" s="424"/>
    </row>
    <row r="16" spans="1:22" s="418" customFormat="1" ht="12.75">
      <c r="A16" s="431"/>
      <c r="B16" s="616"/>
      <c r="C16" s="990" t="s">
        <v>5</v>
      </c>
      <c r="D16" s="991"/>
      <c r="E16" s="991"/>
      <c r="F16" s="758">
        <v>600000</v>
      </c>
      <c r="G16" s="992" t="s">
        <v>6</v>
      </c>
      <c r="H16" s="993"/>
      <c r="I16" s="1010"/>
      <c r="J16" s="757">
        <v>4000000</v>
      </c>
      <c r="K16" s="429" t="s">
        <v>521</v>
      </c>
      <c r="L16" s="680"/>
      <c r="M16" s="680"/>
      <c r="N16" s="345"/>
      <c r="O16" s="997" t="s">
        <v>582</v>
      </c>
      <c r="P16" s="616"/>
      <c r="Q16" s="616"/>
      <c r="R16" s="428"/>
      <c r="V16" s="424"/>
    </row>
    <row r="17" spans="1:22" s="418" customFormat="1" ht="12.75">
      <c r="A17" s="431"/>
      <c r="B17" s="616"/>
      <c r="C17" s="1007" t="s">
        <v>7</v>
      </c>
      <c r="D17" s="1008"/>
      <c r="E17" s="1009"/>
      <c r="F17" s="756">
        <v>200000</v>
      </c>
      <c r="G17" s="1007" t="s">
        <v>8</v>
      </c>
      <c r="H17" s="1008"/>
      <c r="I17" s="1009"/>
      <c r="J17" s="757">
        <v>650000</v>
      </c>
      <c r="K17" s="677" t="s">
        <v>522</v>
      </c>
      <c r="L17" s="678"/>
      <c r="M17" s="678"/>
      <c r="N17" s="681"/>
      <c r="O17" s="997"/>
      <c r="P17" s="616"/>
      <c r="Q17" s="616"/>
      <c r="R17" s="428"/>
      <c r="V17" s="424"/>
    </row>
    <row r="18" spans="1:22" s="418" customFormat="1" ht="12.75">
      <c r="A18" s="431"/>
      <c r="B18" s="616"/>
      <c r="C18" s="427"/>
      <c r="D18" s="427"/>
      <c r="E18" s="427"/>
      <c r="F18" s="427"/>
      <c r="G18" s="427"/>
      <c r="H18" s="427"/>
      <c r="I18" s="427"/>
      <c r="J18" s="427"/>
      <c r="K18" s="340"/>
      <c r="L18" s="340"/>
      <c r="M18" s="340"/>
      <c r="N18" s="364"/>
      <c r="O18" s="616"/>
      <c r="P18" s="616"/>
      <c r="Q18" s="616"/>
      <c r="R18" s="428"/>
      <c r="V18" s="424"/>
    </row>
    <row r="19" spans="1:18" s="250" customFormat="1" ht="12.75">
      <c r="A19" s="251"/>
      <c r="B19" s="446"/>
      <c r="C19" s="1014"/>
      <c r="D19" s="1014"/>
      <c r="E19" s="1014"/>
      <c r="F19" s="1014"/>
      <c r="G19" s="1014"/>
      <c r="H19" s="1014"/>
      <c r="I19" s="1014"/>
      <c r="J19" s="1014"/>
      <c r="K19" s="447"/>
      <c r="L19" s="447"/>
      <c r="M19" s="447"/>
      <c r="N19" s="447"/>
      <c r="O19" s="1004"/>
      <c r="P19" s="1004"/>
      <c r="Q19" s="173"/>
      <c r="R19" s="328"/>
    </row>
    <row r="20" spans="1:18" s="250" customFormat="1" ht="12.75">
      <c r="A20" s="251"/>
      <c r="B20" s="252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1004"/>
      <c r="P20" s="1004"/>
      <c r="Q20" s="173"/>
      <c r="R20" s="328"/>
    </row>
    <row r="21" spans="1:18" s="250" customFormat="1" ht="12.75">
      <c r="A21" s="251"/>
      <c r="B21" s="252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881"/>
      <c r="P21" s="881"/>
      <c r="Q21" s="173"/>
      <c r="R21" s="328"/>
    </row>
    <row r="22" spans="1:18" s="250" customFormat="1" ht="12.75">
      <c r="A22" s="251"/>
      <c r="B22" s="426"/>
      <c r="C22" s="447"/>
      <c r="D22" s="447"/>
      <c r="E22" s="447"/>
      <c r="F22" s="447"/>
      <c r="G22" s="447"/>
      <c r="H22" s="447"/>
      <c r="I22" s="258"/>
      <c r="J22" s="258"/>
      <c r="K22" s="447"/>
      <c r="L22" s="447"/>
      <c r="M22" s="447"/>
      <c r="N22" s="447"/>
      <c r="O22" s="881"/>
      <c r="P22" s="881"/>
      <c r="Q22" s="173"/>
      <c r="R22" s="328"/>
    </row>
    <row r="23" spans="1:18" s="250" customFormat="1" ht="13.5" customHeight="1">
      <c r="A23" s="251"/>
      <c r="B23" s="426"/>
      <c r="C23" s="447"/>
      <c r="D23" s="447"/>
      <c r="E23" s="447"/>
      <c r="F23" s="447"/>
      <c r="G23" s="447"/>
      <c r="H23" s="447"/>
      <c r="I23" s="258"/>
      <c r="J23" s="447"/>
      <c r="K23" s="447"/>
      <c r="L23" s="447"/>
      <c r="M23" s="447"/>
      <c r="N23" s="447"/>
      <c r="O23" s="447"/>
      <c r="P23" s="447"/>
      <c r="Q23" s="447"/>
      <c r="R23" s="328"/>
    </row>
    <row r="24" spans="1:18" s="457" customFormat="1" ht="36.75" customHeight="1">
      <c r="A24" s="455"/>
      <c r="B24" s="639" t="s">
        <v>50</v>
      </c>
      <c r="C24" s="1005" t="s">
        <v>139</v>
      </c>
      <c r="D24" s="1005"/>
      <c r="E24" s="1005"/>
      <c r="F24" s="1005"/>
      <c r="G24" s="1005"/>
      <c r="H24" s="1005"/>
      <c r="I24" s="1005"/>
      <c r="J24" s="1005" t="s">
        <v>140</v>
      </c>
      <c r="K24" s="1005"/>
      <c r="L24" s="1005"/>
      <c r="M24" s="1005"/>
      <c r="N24" s="1005"/>
      <c r="O24" s="1005"/>
      <c r="P24" s="1005"/>
      <c r="Q24" s="1006" t="s">
        <v>12</v>
      </c>
      <c r="R24" s="456"/>
    </row>
    <row r="25" spans="1:18" s="460" customFormat="1" ht="63.75">
      <c r="A25" s="458"/>
      <c r="B25" s="465" t="s">
        <v>402</v>
      </c>
      <c r="C25" s="466" t="s">
        <v>49</v>
      </c>
      <c r="D25" s="466" t="s">
        <v>127</v>
      </c>
      <c r="E25" s="466" t="s">
        <v>135</v>
      </c>
      <c r="F25" s="466" t="s">
        <v>126</v>
      </c>
      <c r="G25" s="466" t="s">
        <v>136</v>
      </c>
      <c r="H25" s="466" t="s">
        <v>128</v>
      </c>
      <c r="I25" s="466" t="s">
        <v>129</v>
      </c>
      <c r="J25" s="466" t="s">
        <v>49</v>
      </c>
      <c r="K25" s="466" t="s">
        <v>131</v>
      </c>
      <c r="L25" s="466" t="s">
        <v>137</v>
      </c>
      <c r="M25" s="466" t="s">
        <v>130</v>
      </c>
      <c r="N25" s="466" t="s">
        <v>138</v>
      </c>
      <c r="O25" s="466" t="s">
        <v>132</v>
      </c>
      <c r="P25" s="466" t="s">
        <v>133</v>
      </c>
      <c r="Q25" s="1006"/>
      <c r="R25" s="459"/>
    </row>
    <row r="26" spans="1:18" s="264" customFormat="1" ht="12.75">
      <c r="A26" s="263"/>
      <c r="B26" s="461"/>
      <c r="C26" s="78"/>
      <c r="D26" s="78"/>
      <c r="E26" s="78"/>
      <c r="F26" s="78"/>
      <c r="G26" s="683">
        <f>C26*E26</f>
        <v>0</v>
      </c>
      <c r="H26" s="683">
        <f aca="true" t="shared" si="0" ref="H26:H33">C26*F26*$F$16</f>
        <v>0</v>
      </c>
      <c r="I26" s="683">
        <f aca="true" t="shared" si="1" ref="I26:I33">C26*D26*$F$17</f>
        <v>0</v>
      </c>
      <c r="J26" s="78"/>
      <c r="K26" s="78"/>
      <c r="L26" s="78"/>
      <c r="M26" s="462"/>
      <c r="N26" s="683">
        <f aca="true" t="shared" si="2" ref="N26:N33">J26*L26</f>
        <v>0</v>
      </c>
      <c r="O26" s="683">
        <f aca="true" t="shared" si="3" ref="O26:O33">J26*M26*$J$16</f>
        <v>0</v>
      </c>
      <c r="P26" s="683">
        <f aca="true" t="shared" si="4" ref="P26:P33">J26*K26*$J$17</f>
        <v>0</v>
      </c>
      <c r="Q26" s="683">
        <f aca="true" t="shared" si="5" ref="Q26:Q33">G26+H26+I26+N26+O26+P26</f>
        <v>0</v>
      </c>
      <c r="R26" s="403"/>
    </row>
    <row r="27" spans="1:18" s="264" customFormat="1" ht="12.75">
      <c r="A27" s="263"/>
      <c r="B27" s="461"/>
      <c r="C27" s="78"/>
      <c r="D27" s="78"/>
      <c r="E27" s="78"/>
      <c r="F27" s="78"/>
      <c r="G27" s="683">
        <f>C27*E27</f>
        <v>0</v>
      </c>
      <c r="H27" s="683">
        <f t="shared" si="0"/>
        <v>0</v>
      </c>
      <c r="I27" s="683">
        <f t="shared" si="1"/>
        <v>0</v>
      </c>
      <c r="J27" s="78"/>
      <c r="K27" s="78"/>
      <c r="L27" s="78"/>
      <c r="M27" s="462"/>
      <c r="N27" s="683">
        <f t="shared" si="2"/>
        <v>0</v>
      </c>
      <c r="O27" s="683">
        <f t="shared" si="3"/>
        <v>0</v>
      </c>
      <c r="P27" s="683">
        <f t="shared" si="4"/>
        <v>0</v>
      </c>
      <c r="Q27" s="683">
        <f t="shared" si="5"/>
        <v>0</v>
      </c>
      <c r="R27" s="403"/>
    </row>
    <row r="28" spans="1:18" s="264" customFormat="1" ht="12.75">
      <c r="A28" s="263"/>
      <c r="B28" s="463"/>
      <c r="C28" s="78"/>
      <c r="D28" s="78"/>
      <c r="E28" s="78"/>
      <c r="F28" s="78"/>
      <c r="G28" s="683">
        <f aca="true" t="shared" si="6" ref="G28:G33">C28*E28</f>
        <v>0</v>
      </c>
      <c r="H28" s="683">
        <f t="shared" si="0"/>
        <v>0</v>
      </c>
      <c r="I28" s="683">
        <f t="shared" si="1"/>
        <v>0</v>
      </c>
      <c r="J28" s="78"/>
      <c r="K28" s="78"/>
      <c r="L28" s="78"/>
      <c r="M28" s="462"/>
      <c r="N28" s="683">
        <f t="shared" si="2"/>
        <v>0</v>
      </c>
      <c r="O28" s="683">
        <f t="shared" si="3"/>
        <v>0</v>
      </c>
      <c r="P28" s="683">
        <f t="shared" si="4"/>
        <v>0</v>
      </c>
      <c r="Q28" s="683">
        <f t="shared" si="5"/>
        <v>0</v>
      </c>
      <c r="R28" s="403"/>
    </row>
    <row r="29" spans="1:18" s="264" customFormat="1" ht="12.75">
      <c r="A29" s="263"/>
      <c r="B29" s="463"/>
      <c r="C29" s="78"/>
      <c r="D29" s="78"/>
      <c r="E29" s="78"/>
      <c r="F29" s="78"/>
      <c r="G29" s="683">
        <f t="shared" si="6"/>
        <v>0</v>
      </c>
      <c r="H29" s="683">
        <f t="shared" si="0"/>
        <v>0</v>
      </c>
      <c r="I29" s="683">
        <f t="shared" si="1"/>
        <v>0</v>
      </c>
      <c r="J29" s="78"/>
      <c r="K29" s="78"/>
      <c r="L29" s="78"/>
      <c r="M29" s="462"/>
      <c r="N29" s="683">
        <f t="shared" si="2"/>
        <v>0</v>
      </c>
      <c r="O29" s="683">
        <f t="shared" si="3"/>
        <v>0</v>
      </c>
      <c r="P29" s="683">
        <f t="shared" si="4"/>
        <v>0</v>
      </c>
      <c r="Q29" s="683">
        <f t="shared" si="5"/>
        <v>0</v>
      </c>
      <c r="R29" s="403"/>
    </row>
    <row r="30" spans="1:18" s="264" customFormat="1" ht="12.75">
      <c r="A30" s="263"/>
      <c r="B30" s="463"/>
      <c r="C30" s="78"/>
      <c r="D30" s="78"/>
      <c r="E30" s="78"/>
      <c r="F30" s="78"/>
      <c r="G30" s="683">
        <f t="shared" si="6"/>
        <v>0</v>
      </c>
      <c r="H30" s="683">
        <f t="shared" si="0"/>
        <v>0</v>
      </c>
      <c r="I30" s="683">
        <f t="shared" si="1"/>
        <v>0</v>
      </c>
      <c r="J30" s="78"/>
      <c r="K30" s="78"/>
      <c r="L30" s="78"/>
      <c r="M30" s="462"/>
      <c r="N30" s="683">
        <f t="shared" si="2"/>
        <v>0</v>
      </c>
      <c r="O30" s="683">
        <f t="shared" si="3"/>
        <v>0</v>
      </c>
      <c r="P30" s="683">
        <f t="shared" si="4"/>
        <v>0</v>
      </c>
      <c r="Q30" s="683">
        <f t="shared" si="5"/>
        <v>0</v>
      </c>
      <c r="R30" s="403"/>
    </row>
    <row r="31" spans="1:18" s="264" customFormat="1" ht="12.75">
      <c r="A31" s="263"/>
      <c r="B31" s="463"/>
      <c r="C31" s="78"/>
      <c r="D31" s="78"/>
      <c r="E31" s="78"/>
      <c r="F31" s="78"/>
      <c r="G31" s="683">
        <f t="shared" si="6"/>
        <v>0</v>
      </c>
      <c r="H31" s="683">
        <f t="shared" si="0"/>
        <v>0</v>
      </c>
      <c r="I31" s="683">
        <f t="shared" si="1"/>
        <v>0</v>
      </c>
      <c r="J31" s="78"/>
      <c r="K31" s="78"/>
      <c r="L31" s="78"/>
      <c r="M31" s="462"/>
      <c r="N31" s="683">
        <f t="shared" si="2"/>
        <v>0</v>
      </c>
      <c r="O31" s="683">
        <f t="shared" si="3"/>
        <v>0</v>
      </c>
      <c r="P31" s="683">
        <f t="shared" si="4"/>
        <v>0</v>
      </c>
      <c r="Q31" s="683">
        <f t="shared" si="5"/>
        <v>0</v>
      </c>
      <c r="R31" s="403"/>
    </row>
    <row r="32" spans="1:18" s="264" customFormat="1" ht="12.75">
      <c r="A32" s="263"/>
      <c r="B32" s="463"/>
      <c r="C32" s="78"/>
      <c r="D32" s="78"/>
      <c r="E32" s="78"/>
      <c r="F32" s="78"/>
      <c r="G32" s="683">
        <f t="shared" si="6"/>
        <v>0</v>
      </c>
      <c r="H32" s="683">
        <f t="shared" si="0"/>
        <v>0</v>
      </c>
      <c r="I32" s="683">
        <f t="shared" si="1"/>
        <v>0</v>
      </c>
      <c r="J32" s="78"/>
      <c r="K32" s="78"/>
      <c r="L32" s="78"/>
      <c r="M32" s="462"/>
      <c r="N32" s="683">
        <f t="shared" si="2"/>
        <v>0</v>
      </c>
      <c r="O32" s="683">
        <f t="shared" si="3"/>
        <v>0</v>
      </c>
      <c r="P32" s="683">
        <f t="shared" si="4"/>
        <v>0</v>
      </c>
      <c r="Q32" s="683">
        <f t="shared" si="5"/>
        <v>0</v>
      </c>
      <c r="R32" s="403"/>
    </row>
    <row r="33" spans="1:18" s="264" customFormat="1" ht="12.75">
      <c r="A33" s="263"/>
      <c r="B33" s="463"/>
      <c r="C33" s="78"/>
      <c r="D33" s="78"/>
      <c r="E33" s="78"/>
      <c r="F33" s="78"/>
      <c r="G33" s="683">
        <f t="shared" si="6"/>
        <v>0</v>
      </c>
      <c r="H33" s="683">
        <f t="shared" si="0"/>
        <v>0</v>
      </c>
      <c r="I33" s="683">
        <f t="shared" si="1"/>
        <v>0</v>
      </c>
      <c r="J33" s="78"/>
      <c r="K33" s="78"/>
      <c r="L33" s="78"/>
      <c r="M33" s="462"/>
      <c r="N33" s="683">
        <f t="shared" si="2"/>
        <v>0</v>
      </c>
      <c r="O33" s="683">
        <f t="shared" si="3"/>
        <v>0</v>
      </c>
      <c r="P33" s="683">
        <f t="shared" si="4"/>
        <v>0</v>
      </c>
      <c r="Q33" s="683">
        <f t="shared" si="5"/>
        <v>0</v>
      </c>
      <c r="R33" s="403"/>
    </row>
    <row r="34" spans="1:18" s="261" customFormat="1" ht="19.5" customHeight="1">
      <c r="A34" s="259"/>
      <c r="B34" s="1011" t="s">
        <v>180</v>
      </c>
      <c r="C34" s="1012"/>
      <c r="D34" s="1012"/>
      <c r="E34" s="1012"/>
      <c r="F34" s="1012"/>
      <c r="G34" s="1012"/>
      <c r="H34" s="1012"/>
      <c r="I34" s="1012"/>
      <c r="J34" s="1012"/>
      <c r="K34" s="1012"/>
      <c r="L34" s="1012"/>
      <c r="M34" s="1012"/>
      <c r="N34" s="1012"/>
      <c r="O34" s="1012"/>
      <c r="P34" s="1013"/>
      <c r="Q34" s="682">
        <f>SUM(Q26:Q33)</f>
        <v>0</v>
      </c>
      <c r="R34" s="274"/>
    </row>
    <row r="35" spans="1:18" s="261" customFormat="1" ht="12.75">
      <c r="A35" s="259"/>
      <c r="B35" s="270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274"/>
    </row>
    <row r="36" spans="1:18" ht="12.75">
      <c r="A36" s="312"/>
      <c r="B36" s="313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316"/>
    </row>
    <row r="58" ht="15" customHeight="1"/>
  </sheetData>
  <sheetProtection password="9323" sheet="1" insertRows="0" selectLockedCells="1"/>
  <mergeCells count="24">
    <mergeCell ref="A1:R1"/>
    <mergeCell ref="A2:R2"/>
    <mergeCell ref="A3:R3"/>
    <mergeCell ref="B34:P34"/>
    <mergeCell ref="A5:R5"/>
    <mergeCell ref="C19:J19"/>
    <mergeCell ref="A6:R6"/>
    <mergeCell ref="A7:R7"/>
    <mergeCell ref="A9:R9"/>
    <mergeCell ref="O19:P19"/>
    <mergeCell ref="C24:I24"/>
    <mergeCell ref="J24:P24"/>
    <mergeCell ref="Q24:Q25"/>
    <mergeCell ref="O16:O17"/>
    <mergeCell ref="C16:E16"/>
    <mergeCell ref="C17:E17"/>
    <mergeCell ref="G16:I16"/>
    <mergeCell ref="G17:I17"/>
    <mergeCell ref="C14:N14"/>
    <mergeCell ref="C15:N15"/>
    <mergeCell ref="O20:P20"/>
    <mergeCell ref="O21:P21"/>
    <mergeCell ref="O22:P22"/>
    <mergeCell ref="A4:R4"/>
  </mergeCells>
  <hyperlinks>
    <hyperlink ref="O16:O17" r:id="rId1" display="Resolución No. 832 de Abril 13 de 2015"/>
  </hyperlinks>
  <printOptions horizontalCentered="1"/>
  <pageMargins left="0.9055118110236221" right="0.31496062992125984" top="0.4330708661417323" bottom="0.6299212598425197" header="0" footer="0"/>
  <pageSetup fitToHeight="1" fitToWidth="1" horizontalDpi="600" verticalDpi="600" orientation="landscape" scale="44" r:id="rId3"/>
  <headerFooter alignWithMargins="0">
    <oddFooter>&amp;C_______________________
VoBo Ordenador Gasto&amp;RVicerrectoría Administrativa
&amp;F
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"/>
  <dimension ref="B1:S60"/>
  <sheetViews>
    <sheetView showGridLines="0" zoomScaleSheetLayoutView="90" zoomScalePageLayoutView="0" workbookViewId="0" topLeftCell="A1">
      <selection activeCell="E16" sqref="E16"/>
    </sheetView>
  </sheetViews>
  <sheetFormatPr defaultColWidth="23.140625" defaultRowHeight="12.75"/>
  <cols>
    <col min="1" max="1" width="3.00390625" style="250" customWidth="1"/>
    <col min="2" max="2" width="2.421875" style="250" customWidth="1"/>
    <col min="3" max="3" width="53.140625" style="250" customWidth="1"/>
    <col min="4" max="4" width="14.00390625" style="250" customWidth="1"/>
    <col min="5" max="5" width="23.140625" style="250" customWidth="1"/>
    <col min="6" max="6" width="20.8515625" style="496" customWidth="1"/>
    <col min="7" max="7" width="3.00390625" style="250" customWidth="1"/>
    <col min="8" max="235" width="11.421875" style="250" customWidth="1"/>
    <col min="236" max="16384" width="23.140625" style="250" customWidth="1"/>
  </cols>
  <sheetData>
    <row r="1" spans="2:7" s="234" customFormat="1" ht="12.75">
      <c r="B1" s="838"/>
      <c r="C1" s="839"/>
      <c r="D1" s="839"/>
      <c r="E1" s="839"/>
      <c r="F1" s="839"/>
      <c r="G1" s="840"/>
    </row>
    <row r="2" spans="2:7" s="234" customFormat="1" ht="12.75">
      <c r="B2" s="223"/>
      <c r="C2" s="841"/>
      <c r="D2" s="841"/>
      <c r="E2" s="841"/>
      <c r="F2" s="841"/>
      <c r="G2" s="842"/>
    </row>
    <row r="3" spans="2:7" s="234" customFormat="1" ht="12.75">
      <c r="B3" s="223"/>
      <c r="C3" s="841" t="s">
        <v>565</v>
      </c>
      <c r="D3" s="841"/>
      <c r="E3" s="841"/>
      <c r="F3" s="841"/>
      <c r="G3" s="842"/>
    </row>
    <row r="4" spans="2:7" s="234" customFormat="1" ht="12.75">
      <c r="B4" s="223"/>
      <c r="C4" s="841" t="s">
        <v>563</v>
      </c>
      <c r="D4" s="841"/>
      <c r="E4" s="841"/>
      <c r="F4" s="841"/>
      <c r="G4" s="842"/>
    </row>
    <row r="5" spans="2:7" s="234" customFormat="1" ht="12.75">
      <c r="B5" s="223"/>
      <c r="C5" s="841" t="s">
        <v>562</v>
      </c>
      <c r="D5" s="841"/>
      <c r="E5" s="841"/>
      <c r="F5" s="841"/>
      <c r="G5" s="842"/>
    </row>
    <row r="6" spans="2:7" s="234" customFormat="1" ht="12.75">
      <c r="B6" s="843"/>
      <c r="C6" s="844"/>
      <c r="D6" s="844"/>
      <c r="E6" s="844"/>
      <c r="F6" s="844"/>
      <c r="G6" s="845"/>
    </row>
    <row r="7" spans="2:7" s="234" customFormat="1" ht="12.75">
      <c r="B7" s="233"/>
      <c r="C7" s="236"/>
      <c r="D7" s="236"/>
      <c r="E7" s="236"/>
      <c r="F7" s="236"/>
      <c r="G7" s="237"/>
    </row>
    <row r="8" spans="2:17" ht="12.75">
      <c r="B8" s="251"/>
      <c r="C8" s="808" t="s">
        <v>419</v>
      </c>
      <c r="D8" s="808"/>
      <c r="E8" s="808"/>
      <c r="F8" s="808"/>
      <c r="G8" s="328"/>
      <c r="O8" s="252"/>
      <c r="P8" s="252"/>
      <c r="Q8" s="252"/>
    </row>
    <row r="9" spans="2:17" ht="12.75">
      <c r="B9" s="251"/>
      <c r="C9" s="252"/>
      <c r="D9" s="252"/>
      <c r="F9" s="250"/>
      <c r="G9" s="328"/>
      <c r="O9" s="252"/>
      <c r="P9" s="252"/>
      <c r="Q9" s="252"/>
    </row>
    <row r="10" spans="2:19" ht="12.75">
      <c r="B10" s="251"/>
      <c r="C10" s="606" t="s">
        <v>358</v>
      </c>
      <c r="D10" s="374"/>
      <c r="E10" s="607" t="s">
        <v>580</v>
      </c>
      <c r="F10" s="502">
        <v>644350</v>
      </c>
      <c r="G10" s="561"/>
      <c r="H10" s="447"/>
      <c r="I10" s="447"/>
      <c r="J10" s="447"/>
      <c r="K10" s="447"/>
      <c r="L10" s="447"/>
      <c r="M10" s="447"/>
      <c r="N10" s="447"/>
      <c r="O10" s="252"/>
      <c r="P10" s="252"/>
      <c r="Q10" s="252"/>
      <c r="R10" s="447"/>
      <c r="S10" s="447"/>
    </row>
    <row r="11" spans="2:19" ht="12.75">
      <c r="B11" s="251"/>
      <c r="C11" s="606"/>
      <c r="D11" s="374"/>
      <c r="E11" s="608" t="s">
        <v>583</v>
      </c>
      <c r="F11" s="503">
        <f>+F10*1.05</f>
        <v>676567.5</v>
      </c>
      <c r="G11" s="561"/>
      <c r="H11" s="447"/>
      <c r="I11" s="373"/>
      <c r="J11" s="685"/>
      <c r="K11" s="447"/>
      <c r="L11" s="447"/>
      <c r="M11" s="447"/>
      <c r="N11" s="447"/>
      <c r="O11" s="252"/>
      <c r="P11" s="252"/>
      <c r="Q11" s="252"/>
      <c r="R11" s="447"/>
      <c r="S11" s="447"/>
    </row>
    <row r="12" spans="2:17" ht="13.5" thickBot="1">
      <c r="B12" s="251"/>
      <c r="C12" s="173"/>
      <c r="D12" s="173"/>
      <c r="F12" s="250"/>
      <c r="G12" s="328"/>
      <c r="O12" s="252"/>
      <c r="P12" s="252"/>
      <c r="Q12" s="252"/>
    </row>
    <row r="13" spans="2:7" ht="12.75">
      <c r="B13" s="609"/>
      <c r="C13" s="610"/>
      <c r="D13" s="611"/>
      <c r="E13" s="611"/>
      <c r="F13" s="612"/>
      <c r="G13" s="613"/>
    </row>
    <row r="14" spans="2:7" s="616" customFormat="1" ht="34.5" customHeight="1">
      <c r="B14" s="614"/>
      <c r="C14" s="1018" t="s">
        <v>524</v>
      </c>
      <c r="D14" s="1019"/>
      <c r="E14" s="1019"/>
      <c r="F14" s="1020"/>
      <c r="G14" s="615"/>
    </row>
    <row r="15" spans="2:7" s="424" customFormat="1" ht="25.5" customHeight="1">
      <c r="B15" s="617"/>
      <c r="C15" s="226" t="s">
        <v>27</v>
      </c>
      <c r="D15" s="226" t="s">
        <v>391</v>
      </c>
      <c r="E15" s="240" t="s">
        <v>392</v>
      </c>
      <c r="F15" s="240" t="s">
        <v>18</v>
      </c>
      <c r="G15" s="615"/>
    </row>
    <row r="16" spans="2:7" s="418" customFormat="1" ht="12.75">
      <c r="B16" s="614"/>
      <c r="C16" s="124" t="s">
        <v>420</v>
      </c>
      <c r="D16" s="724">
        <f>38871*1.1</f>
        <v>42758.100000000006</v>
      </c>
      <c r="E16" s="618"/>
      <c r="F16" s="725">
        <f>E16*$D16</f>
        <v>0</v>
      </c>
      <c r="G16" s="615"/>
    </row>
    <row r="17" spans="2:7" s="418" customFormat="1" ht="12.75">
      <c r="B17" s="614"/>
      <c r="C17" s="125" t="s">
        <v>421</v>
      </c>
      <c r="D17" s="724">
        <f>5%*F11</f>
        <v>33828.375</v>
      </c>
      <c r="E17" s="618"/>
      <c r="F17" s="725">
        <f>E17*$D17</f>
        <v>0</v>
      </c>
      <c r="G17" s="615"/>
    </row>
    <row r="18" spans="2:7" s="418" customFormat="1" ht="12.75">
      <c r="B18" s="614"/>
      <c r="C18" s="125" t="s">
        <v>423</v>
      </c>
      <c r="D18" s="724">
        <f>1.26%*F11</f>
        <v>8524.7505</v>
      </c>
      <c r="E18" s="618"/>
      <c r="F18" s="725">
        <f>E18*$D18</f>
        <v>0</v>
      </c>
      <c r="G18" s="615"/>
    </row>
    <row r="19" spans="2:7" s="418" customFormat="1" ht="12.75">
      <c r="B19" s="614"/>
      <c r="C19" s="125" t="s">
        <v>581</v>
      </c>
      <c r="D19" s="724">
        <f>15%*F11</f>
        <v>101485.125</v>
      </c>
      <c r="E19" s="618"/>
      <c r="F19" s="726">
        <f>E19*$D19*4</f>
        <v>0</v>
      </c>
      <c r="G19" s="615"/>
    </row>
    <row r="20" spans="2:7" s="418" customFormat="1" ht="12.75">
      <c r="B20" s="614"/>
      <c r="C20" s="125" t="s">
        <v>395</v>
      </c>
      <c r="D20" s="724">
        <v>1200</v>
      </c>
      <c r="E20" s="618"/>
      <c r="F20" s="725">
        <f>E20*$D20</f>
        <v>0</v>
      </c>
      <c r="G20" s="615"/>
    </row>
    <row r="21" spans="2:7" s="418" customFormat="1" ht="12.75">
      <c r="B21" s="614"/>
      <c r="C21" s="124" t="s">
        <v>393</v>
      </c>
      <c r="D21" s="619"/>
      <c r="E21" s="618"/>
      <c r="F21" s="725">
        <f>E21*$D21</f>
        <v>0</v>
      </c>
      <c r="G21" s="615"/>
    </row>
    <row r="22" spans="2:7" s="622" customFormat="1" ht="15">
      <c r="B22" s="620"/>
      <c r="C22" s="1021" t="s">
        <v>394</v>
      </c>
      <c r="D22" s="1022"/>
      <c r="E22" s="1023"/>
      <c r="F22" s="684">
        <f>SUM(F16:F21)</f>
        <v>0</v>
      </c>
      <c r="G22" s="621"/>
    </row>
    <row r="23" spans="2:7" ht="13.5" thickBot="1">
      <c r="B23" s="623"/>
      <c r="C23" s="624"/>
      <c r="D23" s="624"/>
      <c r="E23" s="624"/>
      <c r="F23" s="625"/>
      <c r="G23" s="626"/>
    </row>
    <row r="24" spans="2:7" ht="12.75">
      <c r="B24" s="609"/>
      <c r="C24" s="611"/>
      <c r="D24" s="611"/>
      <c r="E24" s="611"/>
      <c r="F24" s="627"/>
      <c r="G24" s="613"/>
    </row>
    <row r="25" spans="2:7" ht="12.75">
      <c r="B25" s="628"/>
      <c r="C25" s="447"/>
      <c r="D25" s="252"/>
      <c r="E25" s="252"/>
      <c r="F25" s="629"/>
      <c r="G25" s="630"/>
    </row>
    <row r="26" spans="2:7" s="616" customFormat="1" ht="34.5" customHeight="1">
      <c r="B26" s="614"/>
      <c r="C26" s="1018" t="s">
        <v>422</v>
      </c>
      <c r="D26" s="1019"/>
      <c r="E26" s="1019"/>
      <c r="F26" s="1020"/>
      <c r="G26" s="615"/>
    </row>
    <row r="27" spans="2:7" s="424" customFormat="1" ht="25.5" customHeight="1">
      <c r="B27" s="617"/>
      <c r="C27" s="226" t="s">
        <v>27</v>
      </c>
      <c r="D27" s="226" t="s">
        <v>391</v>
      </c>
      <c r="E27" s="240" t="s">
        <v>392</v>
      </c>
      <c r="F27" s="240" t="s">
        <v>18</v>
      </c>
      <c r="G27" s="615"/>
    </row>
    <row r="28" spans="2:7" s="418" customFormat="1" ht="12.75">
      <c r="B28" s="614"/>
      <c r="C28" s="124" t="s">
        <v>420</v>
      </c>
      <c r="D28" s="724">
        <f>38871*1.1</f>
        <v>42758.100000000006</v>
      </c>
      <c r="E28" s="618"/>
      <c r="F28" s="725">
        <f>E28*$D28</f>
        <v>0</v>
      </c>
      <c r="G28" s="615"/>
    </row>
    <row r="29" spans="2:7" s="418" customFormat="1" ht="12.75">
      <c r="B29" s="614"/>
      <c r="C29" s="125" t="s">
        <v>423</v>
      </c>
      <c r="D29" s="724">
        <f>1.26%*F11</f>
        <v>8524.7505</v>
      </c>
      <c r="E29" s="618"/>
      <c r="F29" s="725">
        <f>E29*$D29</f>
        <v>0</v>
      </c>
      <c r="G29" s="615"/>
    </row>
    <row r="30" spans="2:7" s="418" customFormat="1" ht="12.75">
      <c r="B30" s="614"/>
      <c r="C30" s="125" t="s">
        <v>395</v>
      </c>
      <c r="D30" s="724">
        <v>1200</v>
      </c>
      <c r="E30" s="618"/>
      <c r="F30" s="725">
        <f>E30*$D30</f>
        <v>0</v>
      </c>
      <c r="G30" s="615"/>
    </row>
    <row r="31" spans="2:7" s="418" customFormat="1" ht="12.75">
      <c r="B31" s="614"/>
      <c r="C31" s="124" t="s">
        <v>393</v>
      </c>
      <c r="D31" s="619"/>
      <c r="E31" s="618"/>
      <c r="F31" s="725">
        <f>E31*$D31</f>
        <v>0</v>
      </c>
      <c r="G31" s="615"/>
    </row>
    <row r="32" spans="2:7" s="622" customFormat="1" ht="15">
      <c r="B32" s="620"/>
      <c r="C32" s="1021" t="s">
        <v>394</v>
      </c>
      <c r="D32" s="1022"/>
      <c r="E32" s="1023"/>
      <c r="F32" s="684">
        <f>SUM(F28:F31)</f>
        <v>0</v>
      </c>
      <c r="G32" s="621"/>
    </row>
    <row r="33" spans="2:7" ht="12.75">
      <c r="B33" s="628"/>
      <c r="C33" s="252"/>
      <c r="D33" s="252"/>
      <c r="E33" s="252"/>
      <c r="F33" s="560"/>
      <c r="G33" s="630"/>
    </row>
    <row r="34" spans="2:7" ht="12.75">
      <c r="B34" s="628"/>
      <c r="C34" s="447"/>
      <c r="D34" s="252"/>
      <c r="E34" s="252"/>
      <c r="F34" s="629"/>
      <c r="G34" s="630"/>
    </row>
    <row r="35" spans="2:7" s="616" customFormat="1" ht="34.5" customHeight="1">
      <c r="B35" s="614"/>
      <c r="C35" s="1018" t="s">
        <v>473</v>
      </c>
      <c r="D35" s="1019"/>
      <c r="E35" s="1019"/>
      <c r="F35" s="1020"/>
      <c r="G35" s="615"/>
    </row>
    <row r="36" spans="2:7" s="424" customFormat="1" ht="25.5" customHeight="1">
      <c r="B36" s="617"/>
      <c r="C36" s="226" t="s">
        <v>27</v>
      </c>
      <c r="D36" s="226" t="s">
        <v>391</v>
      </c>
      <c r="E36" s="240" t="s">
        <v>392</v>
      </c>
      <c r="F36" s="240" t="s">
        <v>18</v>
      </c>
      <c r="G36" s="615"/>
    </row>
    <row r="37" spans="2:7" s="418" customFormat="1" ht="12.75">
      <c r="B37" s="614"/>
      <c r="C37" s="124" t="s">
        <v>428</v>
      </c>
      <c r="D37" s="724">
        <f>+F11*12.5%</f>
        <v>84570.9375</v>
      </c>
      <c r="E37" s="618"/>
      <c r="F37" s="725">
        <f>E37*$D37*12</f>
        <v>0</v>
      </c>
      <c r="G37" s="615"/>
    </row>
    <row r="38" spans="2:7" s="418" customFormat="1" ht="12.75">
      <c r="B38" s="614"/>
      <c r="C38" s="125" t="s">
        <v>457</v>
      </c>
      <c r="D38" s="724">
        <f>+F11*2.436%</f>
        <v>16481.1843</v>
      </c>
      <c r="E38" s="618"/>
      <c r="F38" s="725">
        <f>E38*$D38*12</f>
        <v>0</v>
      </c>
      <c r="G38" s="615"/>
    </row>
    <row r="39" spans="2:7" s="418" customFormat="1" ht="12.75">
      <c r="B39" s="614"/>
      <c r="C39" s="125" t="s">
        <v>429</v>
      </c>
      <c r="D39" s="724">
        <f>+F11*6.97%</f>
        <v>47156.75475</v>
      </c>
      <c r="E39" s="618"/>
      <c r="F39" s="725">
        <f>E39*$D39*12</f>
        <v>0</v>
      </c>
      <c r="G39" s="615"/>
    </row>
    <row r="40" spans="2:7" s="418" customFormat="1" ht="12.75">
      <c r="B40" s="614"/>
      <c r="C40" s="124" t="s">
        <v>393</v>
      </c>
      <c r="D40" s="619"/>
      <c r="E40" s="618"/>
      <c r="F40" s="725">
        <f>E40*$D40</f>
        <v>0</v>
      </c>
      <c r="G40" s="615"/>
    </row>
    <row r="41" spans="2:7" s="622" customFormat="1" ht="15">
      <c r="B41" s="620"/>
      <c r="C41" s="1021" t="s">
        <v>394</v>
      </c>
      <c r="D41" s="1022"/>
      <c r="E41" s="1023"/>
      <c r="F41" s="684">
        <f>SUM(F37:F40)</f>
        <v>0</v>
      </c>
      <c r="G41" s="621"/>
    </row>
    <row r="42" spans="2:7" ht="28.5" customHeight="1" thickBot="1">
      <c r="B42" s="623"/>
      <c r="C42" s="624"/>
      <c r="D42" s="624"/>
      <c r="E42" s="624"/>
      <c r="F42" s="625"/>
      <c r="G42" s="626"/>
    </row>
    <row r="44" spans="4:5" ht="12.75" hidden="1">
      <c r="D44" s="1024" t="s">
        <v>425</v>
      </c>
      <c r="E44" s="1025"/>
    </row>
    <row r="45" spans="4:5" ht="12.75" hidden="1">
      <c r="D45" s="250">
        <v>5500</v>
      </c>
      <c r="E45" s="418" t="s">
        <v>424</v>
      </c>
    </row>
    <row r="46" spans="4:5" ht="12.75" hidden="1">
      <c r="D46" s="250">
        <v>6200</v>
      </c>
      <c r="E46" s="418" t="s">
        <v>426</v>
      </c>
    </row>
    <row r="47" spans="4:5" ht="12.75" hidden="1">
      <c r="D47" s="631">
        <f>+D46/D45</f>
        <v>1.1272727272727272</v>
      </c>
      <c r="E47" s="418" t="s">
        <v>427</v>
      </c>
    </row>
    <row r="58" ht="12.75">
      <c r="E58" s="454">
        <v>660800668</v>
      </c>
    </row>
    <row r="60" ht="12.75">
      <c r="E60" s="454">
        <f>+E58/17000</f>
        <v>38870.627529411766</v>
      </c>
    </row>
  </sheetData>
  <sheetProtection password="9323" sheet="1" insertRows="0" selectLockedCells="1"/>
  <mergeCells count="14">
    <mergeCell ref="B1:G1"/>
    <mergeCell ref="B6:G6"/>
    <mergeCell ref="C2:G2"/>
    <mergeCell ref="C3:G3"/>
    <mergeCell ref="C22:E22"/>
    <mergeCell ref="C4:G4"/>
    <mergeCell ref="C5:G5"/>
    <mergeCell ref="C8:F8"/>
    <mergeCell ref="C26:F26"/>
    <mergeCell ref="C14:F14"/>
    <mergeCell ref="C32:E32"/>
    <mergeCell ref="D44:E44"/>
    <mergeCell ref="C35:F35"/>
    <mergeCell ref="C41:E41"/>
  </mergeCells>
  <printOptions horizontalCentered="1"/>
  <pageMargins left="0.31496062992125984" right="0.31496062992125984" top="0.4330708661417323" bottom="0.6299212598425197" header="0" footer="0"/>
  <pageSetup fitToHeight="2" horizontalDpi="600" verticalDpi="600" orientation="landscape" scale="70" r:id="rId2"/>
  <headerFooter alignWithMargins="0">
    <oddFooter>&amp;C_______________________
VoBo Ordenador Gasto&amp;RVicerrectoría Administrativa
&amp;F
&amp;A</oddFooter>
  </headerFooter>
  <colBreaks count="1" manualBreakCount="1">
    <brk id="7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AC40"/>
  <sheetViews>
    <sheetView showGridLines="0" zoomScaleSheetLayoutView="80" zoomScalePageLayoutView="0" workbookViewId="0" topLeftCell="A1">
      <selection activeCell="B3" sqref="B3:R3"/>
    </sheetView>
  </sheetViews>
  <sheetFormatPr defaultColWidth="11.421875" defaultRowHeight="12.75"/>
  <cols>
    <col min="1" max="1" width="2.7109375" style="350" customWidth="1"/>
    <col min="2" max="2" width="3.140625" style="350" customWidth="1"/>
    <col min="3" max="3" width="13.7109375" style="350" customWidth="1"/>
    <col min="4" max="4" width="17.7109375" style="350" customWidth="1"/>
    <col min="5" max="5" width="10.7109375" style="350" customWidth="1"/>
    <col min="6" max="6" width="13.7109375" style="350" customWidth="1"/>
    <col min="7" max="7" width="9.7109375" style="350" customWidth="1"/>
    <col min="8" max="8" width="12.7109375" style="350" customWidth="1"/>
    <col min="9" max="9" width="9.421875" style="350" customWidth="1"/>
    <col min="10" max="11" width="10.7109375" style="350" customWidth="1"/>
    <col min="12" max="12" width="12.00390625" style="350" bestFit="1" customWidth="1"/>
    <col min="13" max="13" width="11.28125" style="350" bestFit="1" customWidth="1"/>
    <col min="14" max="14" width="10.28125" style="350" bestFit="1" customWidth="1"/>
    <col min="15" max="15" width="12.00390625" style="350" bestFit="1" customWidth="1"/>
    <col min="16" max="16" width="15.7109375" style="350" customWidth="1"/>
    <col min="17" max="17" width="10.00390625" style="350" bestFit="1" customWidth="1"/>
    <col min="18" max="18" width="3.7109375" style="350" customWidth="1"/>
    <col min="19" max="19" width="5.140625" style="350" customWidth="1"/>
    <col min="20" max="16384" width="11.421875" style="350" customWidth="1"/>
  </cols>
  <sheetData>
    <row r="1" spans="2:18" s="336" customFormat="1" ht="12.75">
      <c r="B1" s="1026"/>
      <c r="C1" s="1027"/>
      <c r="D1" s="1027"/>
      <c r="E1" s="1027"/>
      <c r="F1" s="1027"/>
      <c r="G1" s="1027"/>
      <c r="H1" s="1027"/>
      <c r="I1" s="1027"/>
      <c r="J1" s="1027"/>
      <c r="K1" s="1027"/>
      <c r="L1" s="1027"/>
      <c r="M1" s="1027"/>
      <c r="N1" s="1027"/>
      <c r="O1" s="1027"/>
      <c r="P1" s="1027"/>
      <c r="Q1" s="1027"/>
      <c r="R1" s="1028"/>
    </row>
    <row r="2" spans="2:18" s="336" customFormat="1" ht="12.75">
      <c r="B2" s="807"/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9"/>
    </row>
    <row r="3" spans="2:18" s="336" customFormat="1" ht="12.75">
      <c r="B3" s="807" t="s">
        <v>167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9"/>
    </row>
    <row r="4" spans="2:18" s="336" customFormat="1" ht="12.75">
      <c r="B4" s="807" t="s">
        <v>168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9"/>
    </row>
    <row r="5" spans="2:18" s="336" customFormat="1" ht="12.75">
      <c r="B5" s="807" t="s">
        <v>562</v>
      </c>
      <c r="C5" s="808"/>
      <c r="D5" s="808"/>
      <c r="E5" s="808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9"/>
    </row>
    <row r="6" spans="2:18" s="336" customFormat="1" ht="12.75">
      <c r="B6" s="1031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32"/>
    </row>
    <row r="7" spans="2:18" s="336" customFormat="1" ht="6.75" customHeight="1">
      <c r="B7" s="337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9"/>
    </row>
    <row r="8" spans="2:18" s="336" customFormat="1" ht="15.75" customHeight="1">
      <c r="B8" s="807" t="s">
        <v>164</v>
      </c>
      <c r="C8" s="1033"/>
      <c r="D8" s="1033"/>
      <c r="E8" s="1033"/>
      <c r="F8" s="1033"/>
      <c r="G8" s="1033"/>
      <c r="H8" s="1033"/>
      <c r="I8" s="1033"/>
      <c r="J8" s="1033"/>
      <c r="K8" s="1033"/>
      <c r="L8" s="1033"/>
      <c r="M8" s="1033"/>
      <c r="N8" s="1033"/>
      <c r="O8" s="1033"/>
      <c r="P8" s="1033"/>
      <c r="Q8" s="1033"/>
      <c r="R8" s="1034"/>
    </row>
    <row r="9" spans="2:29" s="342" customFormat="1" ht="12.75" customHeight="1">
      <c r="B9" s="341"/>
      <c r="C9" s="934" t="s">
        <v>351</v>
      </c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5"/>
      <c r="S9" s="169"/>
      <c r="T9" s="169"/>
      <c r="Y9" s="343"/>
      <c r="Z9" s="343"/>
      <c r="AA9" s="343"/>
      <c r="AB9" s="343"/>
      <c r="AC9" s="343"/>
    </row>
    <row r="10" spans="2:23" s="336" customFormat="1" ht="12.75">
      <c r="B10" s="344"/>
      <c r="C10" s="1029"/>
      <c r="D10" s="1029"/>
      <c r="E10" s="1029"/>
      <c r="F10" s="1029"/>
      <c r="G10" s="1029"/>
      <c r="H10" s="1029"/>
      <c r="I10" s="1029"/>
      <c r="J10" s="1029"/>
      <c r="K10" s="1029"/>
      <c r="L10" s="1029"/>
      <c r="M10" s="1029"/>
      <c r="N10" s="1029"/>
      <c r="O10" s="1029"/>
      <c r="P10" s="1029"/>
      <c r="Q10" s="1029"/>
      <c r="R10" s="345"/>
      <c r="U10" s="346"/>
      <c r="V10" s="346"/>
      <c r="W10" s="346"/>
    </row>
    <row r="11" spans="2:18" ht="12.75">
      <c r="B11" s="347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9"/>
    </row>
    <row r="12" spans="2:18" ht="12.75">
      <c r="B12" s="347"/>
      <c r="C12" s="1030" t="s">
        <v>215</v>
      </c>
      <c r="D12" s="1030"/>
      <c r="E12" s="1030"/>
      <c r="F12" s="1030"/>
      <c r="G12" s="1030"/>
      <c r="H12" s="1030"/>
      <c r="I12" s="1030"/>
      <c r="J12" s="1030"/>
      <c r="K12" s="1030"/>
      <c r="L12" s="1030"/>
      <c r="M12" s="1030"/>
      <c r="N12" s="1030"/>
      <c r="O12" s="1030"/>
      <c r="P12" s="1030"/>
      <c r="Q12" s="1030"/>
      <c r="R12" s="349"/>
    </row>
    <row r="13" spans="2:18" ht="12.75">
      <c r="B13" s="347"/>
      <c r="C13" s="732" t="s">
        <v>352</v>
      </c>
      <c r="D13" s="351"/>
      <c r="E13" s="359"/>
      <c r="F13" s="359"/>
      <c r="G13" s="634" t="s">
        <v>346</v>
      </c>
      <c r="H13" s="352"/>
      <c r="I13" s="359"/>
      <c r="J13" s="351"/>
      <c r="K13" s="351"/>
      <c r="L13" s="351"/>
      <c r="M13" s="351"/>
      <c r="N13" s="351"/>
      <c r="O13" s="351"/>
      <c r="P13" s="351"/>
      <c r="Q13" s="351"/>
      <c r="R13" s="349"/>
    </row>
    <row r="14" spans="2:20" s="207" customFormat="1" ht="12.75" customHeight="1">
      <c r="B14" s="204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6"/>
      <c r="T14" s="190"/>
    </row>
    <row r="15" spans="2:18" s="355" customFormat="1" ht="24" customHeight="1">
      <c r="B15" s="353"/>
      <c r="C15" s="1038" t="s">
        <v>150</v>
      </c>
      <c r="D15" s="1038" t="s">
        <v>151</v>
      </c>
      <c r="E15" s="1039" t="s">
        <v>152</v>
      </c>
      <c r="F15" s="1039"/>
      <c r="G15" s="1039" t="s">
        <v>153</v>
      </c>
      <c r="H15" s="1039"/>
      <c r="I15" s="1039" t="s">
        <v>156</v>
      </c>
      <c r="J15" s="1039"/>
      <c r="K15" s="1035" t="s">
        <v>158</v>
      </c>
      <c r="L15" s="1036"/>
      <c r="M15" s="1036"/>
      <c r="N15" s="1036"/>
      <c r="O15" s="1036"/>
      <c r="P15" s="1036"/>
      <c r="Q15" s="1037"/>
      <c r="R15" s="354"/>
    </row>
    <row r="16" spans="2:18" s="355" customFormat="1" ht="36" customHeight="1">
      <c r="B16" s="353"/>
      <c r="C16" s="1038"/>
      <c r="D16" s="1038"/>
      <c r="E16" s="736" t="s">
        <v>188</v>
      </c>
      <c r="F16" s="736" t="s">
        <v>189</v>
      </c>
      <c r="G16" s="736" t="s">
        <v>154</v>
      </c>
      <c r="H16" s="736" t="s">
        <v>155</v>
      </c>
      <c r="I16" s="736" t="s">
        <v>154</v>
      </c>
      <c r="J16" s="736" t="s">
        <v>157</v>
      </c>
      <c r="K16" s="736" t="s">
        <v>159</v>
      </c>
      <c r="L16" s="736" t="s">
        <v>504</v>
      </c>
      <c r="M16" s="736" t="s">
        <v>160</v>
      </c>
      <c r="N16" s="736" t="s">
        <v>161</v>
      </c>
      <c r="O16" s="736" t="s">
        <v>162</v>
      </c>
      <c r="P16" s="736" t="s">
        <v>163</v>
      </c>
      <c r="Q16" s="736" t="s">
        <v>190</v>
      </c>
      <c r="R16" s="354"/>
    </row>
    <row r="17" spans="2:18" s="355" customFormat="1" ht="15.75" customHeight="1">
      <c r="B17" s="353"/>
      <c r="C17" s="356"/>
      <c r="D17" s="357" t="s">
        <v>145</v>
      </c>
      <c r="E17" s="357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4"/>
    </row>
    <row r="18" spans="2:18" s="355" customFormat="1" ht="18.75" customHeight="1">
      <c r="B18" s="353"/>
      <c r="C18" s="356"/>
      <c r="D18" s="357" t="s">
        <v>146</v>
      </c>
      <c r="E18" s="357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4"/>
    </row>
    <row r="19" spans="2:18" s="355" customFormat="1" ht="15.75" customHeight="1">
      <c r="B19" s="353"/>
      <c r="C19" s="356"/>
      <c r="D19" s="357" t="s">
        <v>147</v>
      </c>
      <c r="E19" s="357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4"/>
    </row>
    <row r="20" spans="2:18" s="355" customFormat="1" ht="16.5" customHeight="1">
      <c r="B20" s="353"/>
      <c r="C20" s="356"/>
      <c r="D20" s="357" t="s">
        <v>148</v>
      </c>
      <c r="E20" s="357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4"/>
    </row>
    <row r="21" spans="2:18" s="355" customFormat="1" ht="19.5" customHeight="1">
      <c r="B21" s="353"/>
      <c r="C21" s="356"/>
      <c r="D21" s="357" t="s">
        <v>149</v>
      </c>
      <c r="E21" s="357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4"/>
    </row>
    <row r="22" spans="2:18" s="355" customFormat="1" ht="18" customHeight="1">
      <c r="B22" s="353"/>
      <c r="C22" s="789"/>
      <c r="D22" s="789"/>
      <c r="E22" s="789"/>
      <c r="F22" s="789"/>
      <c r="G22" s="789"/>
      <c r="H22" s="358"/>
      <c r="I22" s="358"/>
      <c r="J22" s="358"/>
      <c r="K22" s="358"/>
      <c r="L22" s="358"/>
      <c r="M22" s="358"/>
      <c r="N22" s="358"/>
      <c r="O22" s="358"/>
      <c r="P22" s="358"/>
      <c r="Q22" s="359"/>
      <c r="R22" s="354"/>
    </row>
    <row r="23" spans="2:18" ht="30" customHeight="1">
      <c r="B23" s="347"/>
      <c r="C23" s="936" t="s">
        <v>182</v>
      </c>
      <c r="D23" s="937"/>
      <c r="E23" s="937"/>
      <c r="F23" s="938"/>
      <c r="G23" s="359"/>
      <c r="H23" s="1042" t="s">
        <v>166</v>
      </c>
      <c r="I23" s="1042"/>
      <c r="J23" s="1042"/>
      <c r="K23" s="1042"/>
      <c r="L23" s="359"/>
      <c r="M23" s="919" t="s">
        <v>538</v>
      </c>
      <c r="N23" s="920"/>
      <c r="O23" s="920"/>
      <c r="P23" s="921"/>
      <c r="Q23" s="359"/>
      <c r="R23" s="354"/>
    </row>
    <row r="24" spans="2:18" ht="41.25" customHeight="1">
      <c r="B24" s="347"/>
      <c r="C24" s="1044" t="s">
        <v>353</v>
      </c>
      <c r="D24" s="1045"/>
      <c r="E24" s="1045"/>
      <c r="F24" s="1046"/>
      <c r="G24" s="359"/>
      <c r="H24" s="1043" t="s">
        <v>355</v>
      </c>
      <c r="I24" s="1043"/>
      <c r="J24" s="1043"/>
      <c r="K24" s="1043"/>
      <c r="L24" s="359"/>
      <c r="M24" s="933" t="s">
        <v>354</v>
      </c>
      <c r="N24" s="1040"/>
      <c r="O24" s="1040"/>
      <c r="P24" s="1041"/>
      <c r="Q24" s="359"/>
      <c r="R24" s="354"/>
    </row>
    <row r="25" spans="2:18" ht="22.5" customHeight="1">
      <c r="B25" s="347"/>
      <c r="C25" s="1062" t="s">
        <v>37</v>
      </c>
      <c r="D25" s="1059" t="s">
        <v>24</v>
      </c>
      <c r="E25" s="1060"/>
      <c r="F25" s="1061"/>
      <c r="G25" s="359"/>
      <c r="H25" s="1056" t="s">
        <v>37</v>
      </c>
      <c r="I25" s="1056"/>
      <c r="J25" s="1056" t="s">
        <v>38</v>
      </c>
      <c r="K25" s="641" t="s">
        <v>24</v>
      </c>
      <c r="L25" s="359"/>
      <c r="M25" s="1056" t="s">
        <v>37</v>
      </c>
      <c r="N25" s="1057" t="s">
        <v>502</v>
      </c>
      <c r="O25" s="1049" t="s">
        <v>24</v>
      </c>
      <c r="P25" s="1050"/>
      <c r="Q25" s="359"/>
      <c r="R25" s="349"/>
    </row>
    <row r="26" spans="2:18" ht="24" customHeight="1">
      <c r="B26" s="347"/>
      <c r="C26" s="1062"/>
      <c r="D26" s="527" t="s">
        <v>500</v>
      </c>
      <c r="E26" s="527" t="s">
        <v>501</v>
      </c>
      <c r="F26" s="527" t="s">
        <v>18</v>
      </c>
      <c r="G26" s="359"/>
      <c r="H26" s="1056"/>
      <c r="I26" s="1056"/>
      <c r="J26" s="1056"/>
      <c r="K26" s="641" t="s">
        <v>12</v>
      </c>
      <c r="L26" s="359"/>
      <c r="M26" s="1056"/>
      <c r="N26" s="1058"/>
      <c r="O26" s="528" t="s">
        <v>503</v>
      </c>
      <c r="P26" s="528" t="s">
        <v>18</v>
      </c>
      <c r="Q26" s="359"/>
      <c r="R26" s="349"/>
    </row>
    <row r="27" spans="2:18" ht="12.75">
      <c r="B27" s="347"/>
      <c r="C27" s="360" t="s">
        <v>181</v>
      </c>
      <c r="D27" s="152"/>
      <c r="E27" s="152"/>
      <c r="F27" s="712">
        <f>E27*D27</f>
        <v>0</v>
      </c>
      <c r="G27" s="359"/>
      <c r="H27" s="1063" t="s">
        <v>219</v>
      </c>
      <c r="I27" s="1063"/>
      <c r="J27" s="730">
        <v>0.02</v>
      </c>
      <c r="K27" s="731">
        <f>F27*$J$27</f>
        <v>0</v>
      </c>
      <c r="L27" s="359"/>
      <c r="M27" s="366" t="s">
        <v>185</v>
      </c>
      <c r="N27" s="302">
        <v>14000</v>
      </c>
      <c r="O27" s="302">
        <f>$D$27</f>
        <v>0</v>
      </c>
      <c r="P27" s="712">
        <f>O27*$N27</f>
        <v>0</v>
      </c>
      <c r="Q27" s="359"/>
      <c r="R27" s="349"/>
    </row>
    <row r="28" spans="2:18" ht="12.75">
      <c r="B28" s="347"/>
      <c r="C28" s="361" t="s">
        <v>183</v>
      </c>
      <c r="D28" s="309"/>
      <c r="E28" s="309"/>
      <c r="F28" s="714">
        <f>E28*D28</f>
        <v>0</v>
      </c>
      <c r="G28" s="359"/>
      <c r="H28" s="1063" t="s">
        <v>220</v>
      </c>
      <c r="I28" s="1063"/>
      <c r="J28" s="730">
        <v>0.02</v>
      </c>
      <c r="K28" s="731">
        <f>F29*$J$28</f>
        <v>0</v>
      </c>
      <c r="L28" s="359"/>
      <c r="M28" s="368" t="s">
        <v>186</v>
      </c>
      <c r="N28" s="310">
        <v>17000</v>
      </c>
      <c r="O28" s="310">
        <f>$D$27</f>
        <v>0</v>
      </c>
      <c r="P28" s="714">
        <f>O28*$N28</f>
        <v>0</v>
      </c>
      <c r="Q28" s="359"/>
      <c r="R28" s="349"/>
    </row>
    <row r="29" spans="2:18" ht="12.75" customHeight="1">
      <c r="B29" s="347"/>
      <c r="C29" s="745" t="s">
        <v>184</v>
      </c>
      <c r="D29" s="744"/>
      <c r="E29" s="728"/>
      <c r="F29" s="666">
        <f>SUM(F27:F28)</f>
        <v>0</v>
      </c>
      <c r="G29" s="359"/>
      <c r="H29" s="1064" t="s">
        <v>172</v>
      </c>
      <c r="I29" s="1064"/>
      <c r="J29" s="1064"/>
      <c r="K29" s="666">
        <f>SUM(K27:K28)</f>
        <v>0</v>
      </c>
      <c r="L29" s="359"/>
      <c r="M29" s="1051" t="s">
        <v>187</v>
      </c>
      <c r="N29" s="1052"/>
      <c r="O29" s="729"/>
      <c r="P29" s="666">
        <f>SUM(P27:P28)</f>
        <v>0</v>
      </c>
      <c r="Q29" s="359"/>
      <c r="R29" s="349"/>
    </row>
    <row r="30" spans="2:23" ht="12.75">
      <c r="B30" s="347"/>
      <c r="C30" s="348"/>
      <c r="D30" s="348"/>
      <c r="E30" s="348"/>
      <c r="F30" s="348"/>
      <c r="G30" s="348"/>
      <c r="H30" s="348"/>
      <c r="I30" s="348"/>
      <c r="J30" s="348"/>
      <c r="K30" s="348"/>
      <c r="L30" s="359"/>
      <c r="M30" s="359"/>
      <c r="N30" s="359"/>
      <c r="O30" s="359"/>
      <c r="P30" s="359"/>
      <c r="Q30" s="359"/>
      <c r="R30" s="349"/>
      <c r="V30" s="359"/>
      <c r="W30" s="359"/>
    </row>
    <row r="31" spans="2:18" s="336" customFormat="1" ht="27" customHeight="1">
      <c r="B31" s="362"/>
      <c r="C31" s="919" t="s">
        <v>199</v>
      </c>
      <c r="D31" s="920"/>
      <c r="E31" s="920"/>
      <c r="F31" s="921"/>
      <c r="G31" s="173"/>
      <c r="H31" s="173"/>
      <c r="I31" s="173"/>
      <c r="J31" s="173"/>
      <c r="K31" s="364"/>
      <c r="L31" s="364"/>
      <c r="M31" s="364"/>
      <c r="N31" s="364"/>
      <c r="O31" s="364"/>
      <c r="P31" s="364"/>
      <c r="Q31" s="364"/>
      <c r="R31" s="363"/>
    </row>
    <row r="32" spans="2:18" s="336" customFormat="1" ht="33" customHeight="1">
      <c r="B32" s="362"/>
      <c r="C32" s="1053" t="s">
        <v>354</v>
      </c>
      <c r="D32" s="1054"/>
      <c r="E32" s="1054"/>
      <c r="F32" s="1055"/>
      <c r="G32" s="173"/>
      <c r="H32" s="173"/>
      <c r="I32" s="173"/>
      <c r="J32" s="173"/>
      <c r="K32" s="364"/>
      <c r="L32" s="364"/>
      <c r="M32" s="364"/>
      <c r="N32" s="364"/>
      <c r="O32" s="364"/>
      <c r="P32" s="364"/>
      <c r="Q32" s="364"/>
      <c r="R32" s="365"/>
    </row>
    <row r="33" spans="2:18" s="336" customFormat="1" ht="24" customHeight="1">
      <c r="B33" s="362"/>
      <c r="C33" s="1056" t="s">
        <v>37</v>
      </c>
      <c r="D33" s="1057" t="s">
        <v>502</v>
      </c>
      <c r="E33" s="1049" t="s">
        <v>24</v>
      </c>
      <c r="F33" s="1050"/>
      <c r="G33" s="173"/>
      <c r="H33" s="173"/>
      <c r="I33" s="173"/>
      <c r="J33" s="173"/>
      <c r="K33" s="364"/>
      <c r="L33" s="364"/>
      <c r="M33" s="364"/>
      <c r="N33" s="364"/>
      <c r="O33" s="364"/>
      <c r="P33" s="364"/>
      <c r="Q33" s="364"/>
      <c r="R33" s="365"/>
    </row>
    <row r="34" spans="2:18" s="336" customFormat="1" ht="12.75">
      <c r="B34" s="362"/>
      <c r="C34" s="1056"/>
      <c r="D34" s="1058"/>
      <c r="E34" s="528" t="s">
        <v>503</v>
      </c>
      <c r="F34" s="528" t="s">
        <v>18</v>
      </c>
      <c r="G34" s="364"/>
      <c r="H34" s="367"/>
      <c r="I34" s="364"/>
      <c r="J34" s="364"/>
      <c r="K34" s="364"/>
      <c r="L34" s="364"/>
      <c r="M34" s="364"/>
      <c r="N34" s="364"/>
      <c r="O34" s="364"/>
      <c r="P34" s="364"/>
      <c r="Q34" s="364"/>
      <c r="R34" s="365"/>
    </row>
    <row r="35" spans="2:18" s="336" customFormat="1" ht="12.75">
      <c r="B35" s="362"/>
      <c r="C35" s="366" t="s">
        <v>1</v>
      </c>
      <c r="D35" s="302">
        <f>25700000/(510.08+3417.33+4942.83+3136.53+2694.01+2004.99+2233.38+2278.61+605.49+878.66+1130.53+128.12+3736.02+5185.08+4429.08+8160+429.9+492.06)</f>
        <v>553.966464551535</v>
      </c>
      <c r="E35" s="712">
        <f>$D$27</f>
        <v>0</v>
      </c>
      <c r="F35" s="712">
        <f>$D35*E35</f>
        <v>0</v>
      </c>
      <c r="G35" s="364"/>
      <c r="H35" s="367"/>
      <c r="I35" s="364"/>
      <c r="J35" s="364"/>
      <c r="K35" s="364"/>
      <c r="L35" s="364"/>
      <c r="M35" s="364"/>
      <c r="N35" s="364"/>
      <c r="O35" s="364"/>
      <c r="P35" s="364"/>
      <c r="Q35" s="364"/>
      <c r="R35" s="365"/>
    </row>
    <row r="36" spans="2:18" s="336" customFormat="1" ht="12.75">
      <c r="B36" s="362"/>
      <c r="C36" s="369" t="s">
        <v>0</v>
      </c>
      <c r="D36" s="305">
        <f>5600000/(510.08+3417.33+4942.83+3136.53+2694.01+2004.99+2233.38+2278.61+605.49+878.66+1130.53+128.12+3736.02+5185.08+4429.08+8160+429.9+492.06)</f>
        <v>120.7086459723189</v>
      </c>
      <c r="E36" s="713">
        <f>$D$27</f>
        <v>0</v>
      </c>
      <c r="F36" s="713">
        <f>$D36*E36</f>
        <v>0</v>
      </c>
      <c r="G36" s="364"/>
      <c r="H36" s="173"/>
      <c r="I36" s="364"/>
      <c r="J36" s="364"/>
      <c r="K36" s="364"/>
      <c r="L36" s="364"/>
      <c r="M36" s="364"/>
      <c r="N36" s="364"/>
      <c r="O36" s="364"/>
      <c r="P36" s="364"/>
      <c r="Q36" s="364"/>
      <c r="R36" s="365"/>
    </row>
    <row r="37" spans="2:18" s="336" customFormat="1" ht="12.75">
      <c r="B37" s="362"/>
      <c r="C37" s="368" t="s">
        <v>185</v>
      </c>
      <c r="D37" s="310">
        <f>208000/(510.08+3417.33+4942.83+3136.53+2694.01+2004.99+2233.38+2278.61+605.49+878.66+1130.53+128.12+3736.02+5185.08+4429.08+8160+429.9+492.06)</f>
        <v>4.483463993257559</v>
      </c>
      <c r="E37" s="714">
        <f>$D$27</f>
        <v>0</v>
      </c>
      <c r="F37" s="714">
        <f>$D37*E37</f>
        <v>0</v>
      </c>
      <c r="G37" s="364"/>
      <c r="H37" s="364"/>
      <c r="I37" s="364"/>
      <c r="J37" s="173"/>
      <c r="K37" s="173"/>
      <c r="L37" s="173"/>
      <c r="M37" s="173"/>
      <c r="N37" s="364"/>
      <c r="O37" s="364"/>
      <c r="P37" s="364"/>
      <c r="Q37" s="364"/>
      <c r="R37" s="365"/>
    </row>
    <row r="38" spans="2:18" s="336" customFormat="1" ht="19.5" customHeight="1">
      <c r="B38" s="362"/>
      <c r="C38" s="1047" t="s">
        <v>543</v>
      </c>
      <c r="D38" s="1048"/>
      <c r="E38" s="746"/>
      <c r="F38" s="747">
        <f>SUM(F35:F37)</f>
        <v>0</v>
      </c>
      <c r="G38" s="173"/>
      <c r="H38" s="173"/>
      <c r="I38" s="173"/>
      <c r="J38" s="173"/>
      <c r="K38" s="364"/>
      <c r="L38" s="364"/>
      <c r="M38" s="364"/>
      <c r="N38" s="364"/>
      <c r="O38" s="364"/>
      <c r="P38" s="364"/>
      <c r="Q38" s="364"/>
      <c r="R38" s="363"/>
    </row>
    <row r="39" spans="2:18" s="336" customFormat="1" ht="29.25" customHeight="1">
      <c r="B39" s="362"/>
      <c r="C39" s="364"/>
      <c r="D39" s="364"/>
      <c r="E39" s="364"/>
      <c r="F39" s="364"/>
      <c r="G39" s="173"/>
      <c r="H39" s="173"/>
      <c r="I39" s="173"/>
      <c r="J39" s="173"/>
      <c r="K39" s="364"/>
      <c r="L39" s="364"/>
      <c r="M39" s="364"/>
      <c r="N39" s="364"/>
      <c r="O39" s="364"/>
      <c r="P39" s="364"/>
      <c r="Q39" s="364"/>
      <c r="R39" s="363"/>
    </row>
    <row r="40" spans="2:18" s="336" customFormat="1" ht="22.5" customHeight="1">
      <c r="B40" s="344"/>
      <c r="C40" s="733"/>
      <c r="D40" s="733"/>
      <c r="E40" s="733"/>
      <c r="F40" s="733"/>
      <c r="G40" s="640"/>
      <c r="H40" s="640"/>
      <c r="I40" s="640"/>
      <c r="J40" s="640"/>
      <c r="K40" s="733"/>
      <c r="L40" s="734"/>
      <c r="M40" s="733"/>
      <c r="N40" s="733"/>
      <c r="O40" s="733"/>
      <c r="P40" s="733"/>
      <c r="Q40" s="733"/>
      <c r="R40" s="345"/>
    </row>
  </sheetData>
  <sheetProtection formatCells="0" formatColumns="0" formatRows="0" insertColumns="0" insertRows="0" insertHyperlinks="0" deleteColumns="0" deleteRows="0" selectLockedCells="1" sort="0" autoFilter="0" pivotTables="0"/>
  <mergeCells count="40">
    <mergeCell ref="C33:C34"/>
    <mergeCell ref="M23:P23"/>
    <mergeCell ref="D25:F25"/>
    <mergeCell ref="C25:C26"/>
    <mergeCell ref="H25:I26"/>
    <mergeCell ref="H27:I27"/>
    <mergeCell ref="H28:I28"/>
    <mergeCell ref="H29:J29"/>
    <mergeCell ref="C38:D38"/>
    <mergeCell ref="O25:P25"/>
    <mergeCell ref="E33:F33"/>
    <mergeCell ref="M29:N29"/>
    <mergeCell ref="C32:F32"/>
    <mergeCell ref="C31:F31"/>
    <mergeCell ref="M25:M26"/>
    <mergeCell ref="J25:J26"/>
    <mergeCell ref="N25:N26"/>
    <mergeCell ref="D33:D34"/>
    <mergeCell ref="C22:G22"/>
    <mergeCell ref="M24:P24"/>
    <mergeCell ref="H23:K23"/>
    <mergeCell ref="H24:K24"/>
    <mergeCell ref="C23:F23"/>
    <mergeCell ref="C24:F24"/>
    <mergeCell ref="K15:Q15"/>
    <mergeCell ref="C15:C16"/>
    <mergeCell ref="D15:D16"/>
    <mergeCell ref="G15:H15"/>
    <mergeCell ref="E15:F15"/>
    <mergeCell ref="I15:J15"/>
    <mergeCell ref="B1:R1"/>
    <mergeCell ref="B2:R2"/>
    <mergeCell ref="B3:R3"/>
    <mergeCell ref="B4:R4"/>
    <mergeCell ref="C10:Q10"/>
    <mergeCell ref="C12:Q12"/>
    <mergeCell ref="B5:R5"/>
    <mergeCell ref="B6:R6"/>
    <mergeCell ref="B8:R8"/>
    <mergeCell ref="C9:R9"/>
  </mergeCells>
  <hyperlinks>
    <hyperlink ref="G13" r:id="rId1" display="Instructivo Inversión"/>
  </hyperlinks>
  <printOptions horizontalCentered="1"/>
  <pageMargins left="0.7874015748031497" right="0.31496062992125984" top="0.984251968503937" bottom="0.5511811023622047" header="0" footer="0.2755905511811024"/>
  <pageSetup fitToHeight="1" fitToWidth="1" horizontalDpi="600" verticalDpi="600" orientation="landscape" scale="66" r:id="rId3"/>
  <headerFooter alignWithMargins="0">
    <oddFooter>&amp;C_______________________
VoBo Ordenador Gasto&amp;RVicerrectoría Administrativa
&amp;F
&amp;A</oddFooter>
  </headerFooter>
  <colBreaks count="1" manualBreakCount="1">
    <brk id="1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T91"/>
  <sheetViews>
    <sheetView showGridLines="0" zoomScaleSheetLayoutView="75" zoomScalePageLayoutView="90" workbookViewId="0" topLeftCell="A1">
      <selection activeCell="B1" sqref="B1:L1"/>
    </sheetView>
  </sheetViews>
  <sheetFormatPr defaultColWidth="0" defaultRowHeight="12.75"/>
  <cols>
    <col min="1" max="1" width="2.8515625" style="190" customWidth="1"/>
    <col min="2" max="2" width="3.28125" style="190" customWidth="1"/>
    <col min="3" max="3" width="11.421875" style="190" customWidth="1"/>
    <col min="4" max="4" width="29.421875" style="190" customWidth="1"/>
    <col min="5" max="5" width="18.140625" style="190" customWidth="1"/>
    <col min="6" max="6" width="23.421875" style="190" customWidth="1"/>
    <col min="7" max="7" width="22.8515625" style="190" bestFit="1" customWidth="1"/>
    <col min="8" max="8" width="17.421875" style="190" customWidth="1"/>
    <col min="9" max="9" width="17.00390625" style="190" customWidth="1"/>
    <col min="10" max="10" width="19.8515625" style="190" customWidth="1"/>
    <col min="11" max="11" width="17.28125" style="190" customWidth="1"/>
    <col min="12" max="13" width="3.140625" style="190" customWidth="1"/>
    <col min="14" max="16384" width="0" style="190" hidden="1" customWidth="1"/>
  </cols>
  <sheetData>
    <row r="1" spans="2:12" s="171" customFormat="1" ht="12.75"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3"/>
    </row>
    <row r="2" spans="2:12" s="171" customFormat="1" ht="12.75">
      <c r="B2" s="804" t="s">
        <v>565</v>
      </c>
      <c r="C2" s="805"/>
      <c r="D2" s="805"/>
      <c r="E2" s="805"/>
      <c r="F2" s="805"/>
      <c r="G2" s="805"/>
      <c r="H2" s="805"/>
      <c r="I2" s="805"/>
      <c r="J2" s="805"/>
      <c r="K2" s="805"/>
      <c r="L2" s="806"/>
    </row>
    <row r="3" spans="2:12" s="171" customFormat="1" ht="12.75">
      <c r="B3" s="804" t="s">
        <v>563</v>
      </c>
      <c r="C3" s="805"/>
      <c r="D3" s="805"/>
      <c r="E3" s="805"/>
      <c r="F3" s="805"/>
      <c r="G3" s="805"/>
      <c r="H3" s="805"/>
      <c r="I3" s="805"/>
      <c r="J3" s="805"/>
      <c r="K3" s="805"/>
      <c r="L3" s="806"/>
    </row>
    <row r="4" spans="2:19" s="171" customFormat="1" ht="12.75">
      <c r="B4" s="807" t="s">
        <v>562</v>
      </c>
      <c r="C4" s="808"/>
      <c r="D4" s="808"/>
      <c r="E4" s="808"/>
      <c r="F4" s="808"/>
      <c r="G4" s="808"/>
      <c r="H4" s="808"/>
      <c r="I4" s="808"/>
      <c r="J4" s="808"/>
      <c r="K4" s="808"/>
      <c r="L4" s="809"/>
      <c r="M4" s="175"/>
      <c r="N4" s="175"/>
      <c r="O4" s="175"/>
      <c r="P4" s="175"/>
      <c r="Q4" s="175"/>
      <c r="R4" s="175"/>
      <c r="S4" s="176"/>
    </row>
    <row r="5" spans="2:12" s="171" customFormat="1" ht="20.25" customHeight="1">
      <c r="B5" s="810"/>
      <c r="C5" s="811"/>
      <c r="D5" s="811"/>
      <c r="E5" s="811"/>
      <c r="F5" s="811"/>
      <c r="G5" s="811"/>
      <c r="H5" s="811"/>
      <c r="I5" s="811"/>
      <c r="J5" s="811"/>
      <c r="K5" s="811"/>
      <c r="L5" s="812"/>
    </row>
    <row r="6" spans="2:20" s="182" customFormat="1" ht="12.75">
      <c r="B6" s="177"/>
      <c r="C6" s="178"/>
      <c r="D6" s="178"/>
      <c r="E6" s="178"/>
      <c r="F6" s="179"/>
      <c r="G6" s="179"/>
      <c r="H6" s="179"/>
      <c r="I6" s="179"/>
      <c r="J6" s="179"/>
      <c r="K6" s="179"/>
      <c r="L6" s="180"/>
      <c r="M6" s="171"/>
      <c r="N6" s="181"/>
      <c r="O6" s="181"/>
      <c r="P6" s="181"/>
      <c r="Q6" s="181"/>
      <c r="R6" s="181"/>
      <c r="S6" s="181"/>
      <c r="T6" s="181"/>
    </row>
    <row r="7" spans="2:20" s="182" customFormat="1" ht="12.75">
      <c r="B7" s="183"/>
      <c r="C7" s="786" t="s">
        <v>513</v>
      </c>
      <c r="D7" s="786"/>
      <c r="E7" s="786"/>
      <c r="F7" s="786"/>
      <c r="G7" s="786"/>
      <c r="H7" s="786"/>
      <c r="I7" s="786"/>
      <c r="J7" s="786"/>
      <c r="K7" s="786"/>
      <c r="L7" s="184"/>
      <c r="M7" s="171"/>
      <c r="N7" s="185"/>
      <c r="O7" s="186"/>
      <c r="P7" s="185"/>
      <c r="Q7" s="185"/>
      <c r="R7" s="185"/>
      <c r="S7" s="185"/>
      <c r="T7" s="185"/>
    </row>
    <row r="8" spans="2:20" s="193" customFormat="1" ht="12.75"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9"/>
      <c r="M8" s="190"/>
      <c r="N8" s="191"/>
      <c r="O8" s="192"/>
      <c r="P8" s="191"/>
      <c r="Q8" s="191"/>
      <c r="R8" s="191"/>
      <c r="S8" s="191"/>
      <c r="T8" s="191"/>
    </row>
    <row r="9" spans="2:20" s="193" customFormat="1" ht="12.75" customHeight="1">
      <c r="B9" s="187"/>
      <c r="C9" s="785" t="s">
        <v>532</v>
      </c>
      <c r="D9" s="785"/>
      <c r="E9" s="785"/>
      <c r="F9" s="785"/>
      <c r="G9" s="785"/>
      <c r="H9" s="785"/>
      <c r="I9" s="788"/>
      <c r="J9" s="788"/>
      <c r="K9" s="788"/>
      <c r="L9" s="195"/>
      <c r="M9" s="190"/>
      <c r="N9" s="191"/>
      <c r="O9" s="192"/>
      <c r="P9" s="191"/>
      <c r="Q9" s="191"/>
      <c r="R9" s="191"/>
      <c r="S9" s="191"/>
      <c r="T9" s="191"/>
    </row>
    <row r="10" spans="2:20" s="193" customFormat="1" ht="12.75" customHeight="1">
      <c r="B10" s="187"/>
      <c r="C10" s="785" t="s">
        <v>356</v>
      </c>
      <c r="D10" s="785"/>
      <c r="E10" s="785"/>
      <c r="F10" s="785"/>
      <c r="G10" s="785"/>
      <c r="H10" s="785"/>
      <c r="I10" s="785"/>
      <c r="J10" s="787" t="s">
        <v>345</v>
      </c>
      <c r="K10" s="787"/>
      <c r="L10" s="195"/>
      <c r="M10" s="190"/>
      <c r="N10" s="191"/>
      <c r="O10" s="192"/>
      <c r="P10" s="191"/>
      <c r="Q10" s="191"/>
      <c r="R10" s="191"/>
      <c r="S10" s="191"/>
      <c r="T10" s="191"/>
    </row>
    <row r="11" spans="2:20" s="193" customFormat="1" ht="12.75" customHeight="1">
      <c r="B11" s="187"/>
      <c r="C11" s="785" t="s">
        <v>530</v>
      </c>
      <c r="D11" s="785"/>
      <c r="E11" s="785"/>
      <c r="F11" s="785"/>
      <c r="G11" s="785"/>
      <c r="H11" s="785"/>
      <c r="I11" s="785"/>
      <c r="J11" s="785"/>
      <c r="K11" s="785"/>
      <c r="L11" s="195"/>
      <c r="M11" s="190"/>
      <c r="N11" s="191"/>
      <c r="O11" s="192"/>
      <c r="P11" s="191"/>
      <c r="Q11" s="191"/>
      <c r="R11" s="191"/>
      <c r="S11" s="191"/>
      <c r="T11" s="191"/>
    </row>
    <row r="12" spans="2:20" s="193" customFormat="1" ht="12.75" customHeight="1">
      <c r="B12" s="187"/>
      <c r="C12" s="785" t="s">
        <v>533</v>
      </c>
      <c r="D12" s="785"/>
      <c r="E12" s="785"/>
      <c r="F12" s="785"/>
      <c r="G12" s="785"/>
      <c r="H12" s="785"/>
      <c r="I12" s="785"/>
      <c r="J12" s="785"/>
      <c r="K12" s="785"/>
      <c r="L12" s="195"/>
      <c r="M12" s="190"/>
      <c r="N12" s="191"/>
      <c r="O12" s="192"/>
      <c r="P12" s="191"/>
      <c r="Q12" s="191"/>
      <c r="R12" s="191"/>
      <c r="S12" s="191"/>
      <c r="T12" s="191"/>
    </row>
    <row r="13" spans="2:20" s="193" customFormat="1" ht="12.75" customHeight="1">
      <c r="B13" s="187"/>
      <c r="C13" s="785" t="s">
        <v>534</v>
      </c>
      <c r="D13" s="785"/>
      <c r="E13" s="785"/>
      <c r="F13" s="785"/>
      <c r="G13" s="785"/>
      <c r="H13" s="785"/>
      <c r="I13" s="785"/>
      <c r="J13" s="785"/>
      <c r="K13" s="785"/>
      <c r="L13" s="195"/>
      <c r="M13" s="190"/>
      <c r="N13" s="191"/>
      <c r="O13" s="192"/>
      <c r="P13" s="191"/>
      <c r="Q13" s="191"/>
      <c r="R13" s="191"/>
      <c r="S13" s="191"/>
      <c r="T13" s="191"/>
    </row>
    <row r="14" spans="2:20" s="193" customFormat="1" ht="12.75" customHeight="1">
      <c r="B14" s="187"/>
      <c r="C14" s="687" t="s">
        <v>357</v>
      </c>
      <c r="D14" s="687"/>
      <c r="E14" s="687"/>
      <c r="F14" s="687"/>
      <c r="G14" s="196"/>
      <c r="H14" s="196"/>
      <c r="I14" s="197"/>
      <c r="J14" s="197"/>
      <c r="K14" s="197"/>
      <c r="L14" s="198"/>
      <c r="M14" s="190"/>
      <c r="N14" s="191"/>
      <c r="O14" s="192"/>
      <c r="P14" s="191"/>
      <c r="Q14" s="191"/>
      <c r="R14" s="191"/>
      <c r="S14" s="191"/>
      <c r="T14" s="191"/>
    </row>
    <row r="15" spans="2:20" s="193" customFormat="1" ht="12.75" customHeight="1">
      <c r="B15" s="187"/>
      <c r="C15" s="194"/>
      <c r="D15" s="800" t="s">
        <v>348</v>
      </c>
      <c r="E15" s="800"/>
      <c r="F15" s="800"/>
      <c r="G15" s="800"/>
      <c r="H15" s="800"/>
      <c r="I15" s="529" t="s">
        <v>262</v>
      </c>
      <c r="J15" s="529" t="s">
        <v>342</v>
      </c>
      <c r="K15" s="194"/>
      <c r="L15" s="198"/>
      <c r="M15" s="190"/>
      <c r="N15" s="191"/>
      <c r="O15" s="192"/>
      <c r="P15" s="191"/>
      <c r="Q15" s="191"/>
      <c r="R15" s="191"/>
      <c r="S15" s="191"/>
      <c r="T15" s="191"/>
    </row>
    <row r="16" spans="2:20" s="193" customFormat="1" ht="12.75" customHeight="1">
      <c r="B16" s="187"/>
      <c r="C16" s="194"/>
      <c r="D16" s="789" t="s">
        <v>514</v>
      </c>
      <c r="E16" s="785"/>
      <c r="F16" s="785"/>
      <c r="G16" s="785"/>
      <c r="H16" s="785"/>
      <c r="I16" s="785"/>
      <c r="J16" s="194"/>
      <c r="K16" s="194"/>
      <c r="L16" s="198"/>
      <c r="M16" s="190"/>
      <c r="N16" s="191"/>
      <c r="O16" s="192"/>
      <c r="P16" s="191"/>
      <c r="Q16" s="191"/>
      <c r="R16" s="191"/>
      <c r="S16" s="191"/>
      <c r="T16" s="191"/>
    </row>
    <row r="17" spans="2:20" s="193" customFormat="1" ht="12.75" customHeight="1">
      <c r="B17" s="187"/>
      <c r="C17" s="785" t="s">
        <v>560</v>
      </c>
      <c r="D17" s="785"/>
      <c r="E17" s="785"/>
      <c r="F17" s="785"/>
      <c r="G17" s="785"/>
      <c r="H17" s="785"/>
      <c r="I17" s="790" t="s">
        <v>312</v>
      </c>
      <c r="J17" s="790"/>
      <c r="K17" s="14">
        <v>0.05</v>
      </c>
      <c r="L17" s="198"/>
      <c r="M17" s="190"/>
      <c r="N17" s="191"/>
      <c r="O17" s="192"/>
      <c r="P17" s="191"/>
      <c r="Q17" s="191"/>
      <c r="R17" s="191"/>
      <c r="S17" s="191"/>
      <c r="T17" s="191"/>
    </row>
    <row r="18" spans="2:20" s="193" customFormat="1" ht="12.75" customHeight="1">
      <c r="B18" s="187"/>
      <c r="C18" s="785" t="s">
        <v>358</v>
      </c>
      <c r="D18" s="785"/>
      <c r="E18" s="785"/>
      <c r="F18" s="785"/>
      <c r="G18" s="785"/>
      <c r="H18" s="785"/>
      <c r="I18" s="785"/>
      <c r="J18" s="785"/>
      <c r="K18" s="785"/>
      <c r="L18" s="195"/>
      <c r="M18" s="190"/>
      <c r="N18" s="191"/>
      <c r="O18" s="192"/>
      <c r="P18" s="191"/>
      <c r="Q18" s="191"/>
      <c r="R18" s="191"/>
      <c r="S18" s="191"/>
      <c r="T18" s="191"/>
    </row>
    <row r="19" spans="2:20" s="193" customFormat="1" ht="12.75">
      <c r="B19" s="200"/>
      <c r="C19" s="201"/>
      <c r="D19" s="201"/>
      <c r="E19" s="202"/>
      <c r="F19" s="202"/>
      <c r="G19" s="202"/>
      <c r="H19" s="202"/>
      <c r="I19" s="202"/>
      <c r="J19" s="202"/>
      <c r="K19" s="202"/>
      <c r="L19" s="203"/>
      <c r="M19" s="190"/>
      <c r="N19" s="191"/>
      <c r="O19" s="192"/>
      <c r="P19" s="191"/>
      <c r="Q19" s="191"/>
      <c r="R19" s="191"/>
      <c r="S19" s="191"/>
      <c r="T19" s="191"/>
    </row>
    <row r="20" spans="2:13" s="207" customFormat="1" ht="12.75">
      <c r="B20" s="204"/>
      <c r="C20" s="205"/>
      <c r="D20" s="205"/>
      <c r="E20" s="205"/>
      <c r="F20" s="205"/>
      <c r="G20" s="205"/>
      <c r="H20" s="205"/>
      <c r="I20" s="205"/>
      <c r="J20" s="205"/>
      <c r="K20" s="205"/>
      <c r="L20" s="206"/>
      <c r="M20" s="190"/>
    </row>
    <row r="21" spans="2:13" s="207" customFormat="1" ht="27.75" customHeight="1">
      <c r="B21" s="204"/>
      <c r="C21" s="791" t="s">
        <v>9</v>
      </c>
      <c r="D21" s="791" t="s">
        <v>218</v>
      </c>
      <c r="E21" s="791" t="s">
        <v>10</v>
      </c>
      <c r="F21" s="655" t="s">
        <v>17</v>
      </c>
      <c r="G21" s="813" t="s">
        <v>11</v>
      </c>
      <c r="H21" s="656" t="s">
        <v>15</v>
      </c>
      <c r="I21" s="791" t="s">
        <v>16</v>
      </c>
      <c r="J21" s="795" t="s">
        <v>45</v>
      </c>
      <c r="K21" s="796"/>
      <c r="L21" s="208"/>
      <c r="M21" s="190"/>
    </row>
    <row r="22" spans="2:13" s="207" customFormat="1" ht="12.75" customHeight="1">
      <c r="B22" s="204"/>
      <c r="C22" s="792"/>
      <c r="D22" s="792"/>
      <c r="E22" s="792"/>
      <c r="F22" s="647" t="s">
        <v>252</v>
      </c>
      <c r="G22" s="813"/>
      <c r="H22" s="648" t="s">
        <v>13</v>
      </c>
      <c r="I22" s="792"/>
      <c r="J22" s="797" t="s">
        <v>174</v>
      </c>
      <c r="K22" s="797" t="s">
        <v>18</v>
      </c>
      <c r="L22" s="208"/>
      <c r="M22" s="190"/>
    </row>
    <row r="23" spans="2:13" s="207" customFormat="1" ht="12.75">
      <c r="B23" s="204"/>
      <c r="C23" s="792"/>
      <c r="D23" s="792"/>
      <c r="E23" s="792"/>
      <c r="F23" s="647" t="s">
        <v>526</v>
      </c>
      <c r="G23" s="813"/>
      <c r="H23" s="648" t="s">
        <v>14</v>
      </c>
      <c r="I23" s="792"/>
      <c r="J23" s="797"/>
      <c r="K23" s="797"/>
      <c r="L23" s="208"/>
      <c r="M23" s="190"/>
    </row>
    <row r="24" spans="2:13" s="207" customFormat="1" ht="12.75">
      <c r="B24" s="204"/>
      <c r="C24" s="792"/>
      <c r="D24" s="792"/>
      <c r="E24" s="792"/>
      <c r="F24" s="647" t="s">
        <v>528</v>
      </c>
      <c r="G24" s="813"/>
      <c r="H24" s="648"/>
      <c r="I24" s="792"/>
      <c r="J24" s="797"/>
      <c r="K24" s="797"/>
      <c r="L24" s="208"/>
      <c r="M24" s="190"/>
    </row>
    <row r="25" spans="2:13" s="207" customFormat="1" ht="12.75">
      <c r="B25" s="204"/>
      <c r="C25" s="792"/>
      <c r="D25" s="792"/>
      <c r="E25" s="792"/>
      <c r="F25" s="647" t="s">
        <v>337</v>
      </c>
      <c r="G25" s="813"/>
      <c r="H25" s="648"/>
      <c r="I25" s="792"/>
      <c r="J25" s="797"/>
      <c r="K25" s="797"/>
      <c r="L25" s="208"/>
      <c r="M25" s="190"/>
    </row>
    <row r="26" spans="2:13" s="207" customFormat="1" ht="12.75">
      <c r="B26" s="204"/>
      <c r="C26" s="792"/>
      <c r="D26" s="792"/>
      <c r="E26" s="792"/>
      <c r="F26" s="647" t="s">
        <v>254</v>
      </c>
      <c r="G26" s="813"/>
      <c r="H26" s="648"/>
      <c r="I26" s="792"/>
      <c r="J26" s="797"/>
      <c r="K26" s="797"/>
      <c r="L26" s="208"/>
      <c r="M26" s="190"/>
    </row>
    <row r="27" spans="2:13" s="207" customFormat="1" ht="12.75">
      <c r="B27" s="204"/>
      <c r="C27" s="793"/>
      <c r="D27" s="793"/>
      <c r="E27" s="793"/>
      <c r="F27" s="657" t="s">
        <v>253</v>
      </c>
      <c r="G27" s="813"/>
      <c r="H27" s="658"/>
      <c r="I27" s="793"/>
      <c r="J27" s="798"/>
      <c r="K27" s="798"/>
      <c r="L27" s="208"/>
      <c r="M27" s="190"/>
    </row>
    <row r="28" spans="2:13" s="207" customFormat="1" ht="12.75">
      <c r="B28" s="204"/>
      <c r="C28" s="209"/>
      <c r="D28" s="210"/>
      <c r="E28" s="210"/>
      <c r="F28" s="114"/>
      <c r="G28" s="211"/>
      <c r="H28" s="114"/>
      <c r="I28" s="17"/>
      <c r="J28" s="17"/>
      <c r="K28" s="737">
        <f>(($I28*(1+$K$17))+IF($F28="T",IF(AND(($I28*(1+$K$17))&gt;0,($I28*(1+$K$17))&lt;616000*1.06*2),(($I28*(1+$K$17))*0.7+74000),($I28*(1+$K$17))*0.7)))*J28</f>
        <v>0</v>
      </c>
      <c r="L28" s="208"/>
      <c r="M28" s="190"/>
    </row>
    <row r="29" spans="2:13" s="207" customFormat="1" ht="12.75">
      <c r="B29" s="204"/>
      <c r="C29" s="212"/>
      <c r="D29" s="210"/>
      <c r="E29" s="210"/>
      <c r="F29" s="114"/>
      <c r="G29" s="211"/>
      <c r="H29" s="15"/>
      <c r="I29" s="17"/>
      <c r="J29" s="17"/>
      <c r="K29" s="737">
        <f aca="true" t="shared" si="0" ref="K29:K87">(($I29*(1+$K$17))+IF($F29="T",IF(AND(($I29*(1+$K$17))&gt;0,($I29*(1+$K$17))&lt;616000*1.06*2),(($I29*(1+$K$17))*0.7+74000),($I29*(1+$K$17))*0.7)))*J29</f>
        <v>0</v>
      </c>
      <c r="L29" s="208"/>
      <c r="M29" s="190"/>
    </row>
    <row r="30" spans="2:13" s="207" customFormat="1" ht="12.75">
      <c r="B30" s="204"/>
      <c r="C30" s="212"/>
      <c r="D30" s="213"/>
      <c r="E30" s="210"/>
      <c r="F30" s="114"/>
      <c r="G30" s="211"/>
      <c r="H30" s="15"/>
      <c r="I30" s="17"/>
      <c r="J30" s="17"/>
      <c r="K30" s="737">
        <f t="shared" si="0"/>
        <v>0</v>
      </c>
      <c r="L30" s="208"/>
      <c r="M30" s="190"/>
    </row>
    <row r="31" spans="2:13" s="207" customFormat="1" ht="12.75">
      <c r="B31" s="204"/>
      <c r="C31" s="212"/>
      <c r="D31" s="148"/>
      <c r="E31" s="148"/>
      <c r="F31" s="15"/>
      <c r="G31" s="214"/>
      <c r="H31" s="15"/>
      <c r="I31" s="17"/>
      <c r="J31" s="17"/>
      <c r="K31" s="737">
        <f t="shared" si="0"/>
        <v>0</v>
      </c>
      <c r="L31" s="208"/>
      <c r="M31" s="190"/>
    </row>
    <row r="32" spans="2:13" s="207" customFormat="1" ht="12.75" customHeight="1">
      <c r="B32" s="204"/>
      <c r="C32" s="212"/>
      <c r="D32" s="148"/>
      <c r="E32" s="148"/>
      <c r="F32" s="15"/>
      <c r="G32" s="214"/>
      <c r="H32" s="15"/>
      <c r="I32" s="17"/>
      <c r="J32" s="17"/>
      <c r="K32" s="737">
        <f t="shared" si="0"/>
        <v>0</v>
      </c>
      <c r="L32" s="208"/>
      <c r="M32" s="190"/>
    </row>
    <row r="33" spans="2:13" s="207" customFormat="1" ht="12.75" customHeight="1">
      <c r="B33" s="204"/>
      <c r="C33" s="212"/>
      <c r="D33" s="148"/>
      <c r="E33" s="148"/>
      <c r="F33" s="15"/>
      <c r="G33" s="214"/>
      <c r="H33" s="15"/>
      <c r="I33" s="17"/>
      <c r="J33" s="17"/>
      <c r="K33" s="737">
        <f t="shared" si="0"/>
        <v>0</v>
      </c>
      <c r="L33" s="208"/>
      <c r="M33" s="190"/>
    </row>
    <row r="34" spans="2:13" s="207" customFormat="1" ht="12.75">
      <c r="B34" s="204"/>
      <c r="C34" s="212"/>
      <c r="D34" s="148"/>
      <c r="E34" s="148"/>
      <c r="F34" s="15"/>
      <c r="G34" s="214"/>
      <c r="H34" s="15"/>
      <c r="I34" s="17"/>
      <c r="J34" s="17"/>
      <c r="K34" s="737">
        <f t="shared" si="0"/>
        <v>0</v>
      </c>
      <c r="L34" s="208"/>
      <c r="M34" s="190"/>
    </row>
    <row r="35" spans="2:13" s="207" customFormat="1" ht="12.75">
      <c r="B35" s="204"/>
      <c r="C35" s="212"/>
      <c r="D35" s="148"/>
      <c r="E35" s="148"/>
      <c r="F35" s="15"/>
      <c r="G35" s="214"/>
      <c r="H35" s="15"/>
      <c r="I35" s="17"/>
      <c r="J35" s="17"/>
      <c r="K35" s="737">
        <f t="shared" si="0"/>
        <v>0</v>
      </c>
      <c r="L35" s="208"/>
      <c r="M35" s="190"/>
    </row>
    <row r="36" spans="2:13" s="207" customFormat="1" ht="12.75">
      <c r="B36" s="204"/>
      <c r="C36" s="212"/>
      <c r="D36" s="148"/>
      <c r="E36" s="148"/>
      <c r="F36" s="15"/>
      <c r="G36" s="214"/>
      <c r="H36" s="15"/>
      <c r="I36" s="17"/>
      <c r="J36" s="17"/>
      <c r="K36" s="737">
        <f t="shared" si="0"/>
        <v>0</v>
      </c>
      <c r="L36" s="208"/>
      <c r="M36" s="190"/>
    </row>
    <row r="37" spans="2:13" s="207" customFormat="1" ht="12" customHeight="1">
      <c r="B37" s="204"/>
      <c r="C37" s="212"/>
      <c r="D37" s="148"/>
      <c r="E37" s="148"/>
      <c r="F37" s="15"/>
      <c r="G37" s="214"/>
      <c r="H37" s="15"/>
      <c r="I37" s="17"/>
      <c r="J37" s="17"/>
      <c r="K37" s="737">
        <f t="shared" si="0"/>
        <v>0</v>
      </c>
      <c r="L37" s="208"/>
      <c r="M37" s="190"/>
    </row>
    <row r="38" spans="2:13" s="207" customFormat="1" ht="12.75">
      <c r="B38" s="204"/>
      <c r="C38" s="212"/>
      <c r="D38" s="148"/>
      <c r="E38" s="148"/>
      <c r="F38" s="15"/>
      <c r="G38" s="214"/>
      <c r="H38" s="15"/>
      <c r="I38" s="17"/>
      <c r="J38" s="17"/>
      <c r="K38" s="737">
        <f t="shared" si="0"/>
        <v>0</v>
      </c>
      <c r="L38" s="208"/>
      <c r="M38" s="190"/>
    </row>
    <row r="39" spans="2:13" s="207" customFormat="1" ht="12.75">
      <c r="B39" s="204"/>
      <c r="C39" s="212"/>
      <c r="D39" s="215"/>
      <c r="E39" s="148"/>
      <c r="F39" s="15"/>
      <c r="G39" s="214"/>
      <c r="H39" s="15"/>
      <c r="I39" s="17"/>
      <c r="J39" s="17"/>
      <c r="K39" s="737">
        <f t="shared" si="0"/>
        <v>0</v>
      </c>
      <c r="L39" s="208"/>
      <c r="M39" s="190"/>
    </row>
    <row r="40" spans="2:13" s="207" customFormat="1" ht="12.75">
      <c r="B40" s="204"/>
      <c r="C40" s="212"/>
      <c r="D40" s="148"/>
      <c r="E40" s="148"/>
      <c r="F40" s="15"/>
      <c r="G40" s="214"/>
      <c r="H40" s="15"/>
      <c r="I40" s="17"/>
      <c r="J40" s="17"/>
      <c r="K40" s="737">
        <f t="shared" si="0"/>
        <v>0</v>
      </c>
      <c r="L40" s="208"/>
      <c r="M40" s="190"/>
    </row>
    <row r="41" spans="2:13" s="207" customFormat="1" ht="12.75">
      <c r="B41" s="204"/>
      <c r="C41" s="212"/>
      <c r="D41" s="148"/>
      <c r="E41" s="148"/>
      <c r="F41" s="15"/>
      <c r="G41" s="214"/>
      <c r="H41" s="15"/>
      <c r="I41" s="17"/>
      <c r="J41" s="17"/>
      <c r="K41" s="737">
        <f t="shared" si="0"/>
        <v>0</v>
      </c>
      <c r="L41" s="208"/>
      <c r="M41" s="190"/>
    </row>
    <row r="42" spans="2:13" s="207" customFormat="1" ht="12.75">
      <c r="B42" s="204"/>
      <c r="C42" s="212"/>
      <c r="D42" s="148"/>
      <c r="E42" s="148"/>
      <c r="F42" s="15"/>
      <c r="G42" s="214"/>
      <c r="H42" s="15"/>
      <c r="I42" s="17"/>
      <c r="J42" s="17"/>
      <c r="K42" s="737">
        <f t="shared" si="0"/>
        <v>0</v>
      </c>
      <c r="L42" s="208"/>
      <c r="M42" s="190"/>
    </row>
    <row r="43" spans="2:13" s="207" customFormat="1" ht="12.75">
      <c r="B43" s="204"/>
      <c r="C43" s="212"/>
      <c r="D43" s="148"/>
      <c r="E43" s="148"/>
      <c r="F43" s="15"/>
      <c r="G43" s="214"/>
      <c r="H43" s="15"/>
      <c r="I43" s="17"/>
      <c r="J43" s="17"/>
      <c r="K43" s="737">
        <f t="shared" si="0"/>
        <v>0</v>
      </c>
      <c r="L43" s="208"/>
      <c r="M43" s="190"/>
    </row>
    <row r="44" spans="2:13" s="207" customFormat="1" ht="12.75">
      <c r="B44" s="204"/>
      <c r="C44" s="212"/>
      <c r="D44" s="148"/>
      <c r="E44" s="148"/>
      <c r="F44" s="15"/>
      <c r="G44" s="216"/>
      <c r="H44" s="15"/>
      <c r="I44" s="17"/>
      <c r="J44" s="17"/>
      <c r="K44" s="737">
        <f t="shared" si="0"/>
        <v>0</v>
      </c>
      <c r="L44" s="208"/>
      <c r="M44" s="190"/>
    </row>
    <row r="45" spans="2:13" s="207" customFormat="1" ht="12.75">
      <c r="B45" s="204"/>
      <c r="C45" s="214"/>
      <c r="D45" s="148"/>
      <c r="E45" s="148"/>
      <c r="F45" s="15"/>
      <c r="G45" s="214"/>
      <c r="H45" s="15"/>
      <c r="I45" s="17"/>
      <c r="J45" s="17"/>
      <c r="K45" s="737">
        <f t="shared" si="0"/>
        <v>0</v>
      </c>
      <c r="L45" s="208"/>
      <c r="M45" s="190"/>
    </row>
    <row r="46" spans="2:13" s="207" customFormat="1" ht="12.75">
      <c r="B46" s="204"/>
      <c r="C46" s="212"/>
      <c r="D46" s="148"/>
      <c r="E46" s="148"/>
      <c r="F46" s="15"/>
      <c r="G46" s="214"/>
      <c r="H46" s="15"/>
      <c r="I46" s="17"/>
      <c r="J46" s="17"/>
      <c r="K46" s="737">
        <f t="shared" si="0"/>
        <v>0</v>
      </c>
      <c r="L46" s="208"/>
      <c r="M46" s="190"/>
    </row>
    <row r="47" spans="2:13" s="207" customFormat="1" ht="12.75">
      <c r="B47" s="204"/>
      <c r="C47" s="212"/>
      <c r="D47" s="148"/>
      <c r="E47" s="148"/>
      <c r="F47" s="15"/>
      <c r="G47" s="214"/>
      <c r="H47" s="15"/>
      <c r="I47" s="17"/>
      <c r="J47" s="17"/>
      <c r="K47" s="737">
        <f t="shared" si="0"/>
        <v>0</v>
      </c>
      <c r="L47" s="208"/>
      <c r="M47" s="190"/>
    </row>
    <row r="48" spans="2:13" s="207" customFormat="1" ht="12.75">
      <c r="B48" s="204"/>
      <c r="C48" s="212"/>
      <c r="D48" s="148"/>
      <c r="E48" s="148"/>
      <c r="F48" s="15"/>
      <c r="G48" s="214"/>
      <c r="H48" s="15"/>
      <c r="I48" s="17"/>
      <c r="J48" s="17"/>
      <c r="K48" s="737">
        <f t="shared" si="0"/>
        <v>0</v>
      </c>
      <c r="L48" s="208"/>
      <c r="M48" s="190"/>
    </row>
    <row r="49" spans="2:13" s="207" customFormat="1" ht="12.75">
      <c r="B49" s="204"/>
      <c r="C49" s="212"/>
      <c r="D49" s="148"/>
      <c r="E49" s="148"/>
      <c r="F49" s="15"/>
      <c r="G49" s="214"/>
      <c r="H49" s="15"/>
      <c r="I49" s="17"/>
      <c r="J49" s="17"/>
      <c r="K49" s="737">
        <f t="shared" si="0"/>
        <v>0</v>
      </c>
      <c r="L49" s="208"/>
      <c r="M49" s="190"/>
    </row>
    <row r="50" spans="2:13" s="207" customFormat="1" ht="12.75">
      <c r="B50" s="204"/>
      <c r="C50" s="212"/>
      <c r="D50" s="148"/>
      <c r="E50" s="148"/>
      <c r="F50" s="15"/>
      <c r="G50" s="214"/>
      <c r="H50" s="15"/>
      <c r="I50" s="17"/>
      <c r="J50" s="17"/>
      <c r="K50" s="737">
        <f t="shared" si="0"/>
        <v>0</v>
      </c>
      <c r="L50" s="208"/>
      <c r="M50" s="190"/>
    </row>
    <row r="51" spans="2:13" s="207" customFormat="1" ht="12.75">
      <c r="B51" s="204"/>
      <c r="C51" s="212"/>
      <c r="D51" s="148"/>
      <c r="E51" s="148"/>
      <c r="F51" s="15"/>
      <c r="G51" s="214"/>
      <c r="H51" s="15"/>
      <c r="I51" s="17"/>
      <c r="J51" s="17"/>
      <c r="K51" s="737">
        <f t="shared" si="0"/>
        <v>0</v>
      </c>
      <c r="L51" s="208"/>
      <c r="M51" s="190"/>
    </row>
    <row r="52" spans="2:13" s="207" customFormat="1" ht="12.75">
      <c r="B52" s="204"/>
      <c r="C52" s="212"/>
      <c r="D52" s="148"/>
      <c r="E52" s="148"/>
      <c r="F52" s="15"/>
      <c r="G52" s="214"/>
      <c r="H52" s="15"/>
      <c r="I52" s="17"/>
      <c r="J52" s="17"/>
      <c r="K52" s="737">
        <f t="shared" si="0"/>
        <v>0</v>
      </c>
      <c r="L52" s="208"/>
      <c r="M52" s="190"/>
    </row>
    <row r="53" spans="2:13" s="207" customFormat="1" ht="12.75">
      <c r="B53" s="204"/>
      <c r="C53" s="212"/>
      <c r="D53" s="148"/>
      <c r="E53" s="148"/>
      <c r="F53" s="15"/>
      <c r="G53" s="214"/>
      <c r="H53" s="15"/>
      <c r="I53" s="17"/>
      <c r="J53" s="17"/>
      <c r="K53" s="737">
        <f t="shared" si="0"/>
        <v>0</v>
      </c>
      <c r="L53" s="208"/>
      <c r="M53" s="190"/>
    </row>
    <row r="54" spans="2:13" s="207" customFormat="1" ht="12.75">
      <c r="B54" s="204"/>
      <c r="C54" s="212"/>
      <c r="D54" s="148"/>
      <c r="E54" s="148"/>
      <c r="F54" s="15"/>
      <c r="G54" s="214"/>
      <c r="H54" s="15"/>
      <c r="I54" s="17"/>
      <c r="J54" s="17"/>
      <c r="K54" s="737">
        <f t="shared" si="0"/>
        <v>0</v>
      </c>
      <c r="L54" s="208"/>
      <c r="M54" s="190"/>
    </row>
    <row r="55" spans="2:13" s="207" customFormat="1" ht="12.75">
      <c r="B55" s="204"/>
      <c r="C55" s="212"/>
      <c r="D55" s="148"/>
      <c r="E55" s="148"/>
      <c r="F55" s="15"/>
      <c r="G55" s="214"/>
      <c r="H55" s="15"/>
      <c r="I55" s="17"/>
      <c r="J55" s="17"/>
      <c r="K55" s="737">
        <f t="shared" si="0"/>
        <v>0</v>
      </c>
      <c r="L55" s="208"/>
      <c r="M55" s="190"/>
    </row>
    <row r="56" spans="2:13" s="207" customFormat="1" ht="12.75">
      <c r="B56" s="204"/>
      <c r="C56" s="212"/>
      <c r="D56" s="148"/>
      <c r="E56" s="148"/>
      <c r="F56" s="15"/>
      <c r="G56" s="214"/>
      <c r="H56" s="15"/>
      <c r="I56" s="17"/>
      <c r="J56" s="17"/>
      <c r="K56" s="737">
        <f t="shared" si="0"/>
        <v>0</v>
      </c>
      <c r="L56" s="208"/>
      <c r="M56" s="190"/>
    </row>
    <row r="57" spans="2:13" s="207" customFormat="1" ht="12.75">
      <c r="B57" s="204"/>
      <c r="C57" s="212"/>
      <c r="D57" s="148"/>
      <c r="E57" s="148"/>
      <c r="F57" s="15"/>
      <c r="G57" s="214"/>
      <c r="H57" s="15"/>
      <c r="I57" s="17"/>
      <c r="J57" s="17"/>
      <c r="K57" s="737">
        <f t="shared" si="0"/>
        <v>0</v>
      </c>
      <c r="L57" s="208"/>
      <c r="M57" s="190"/>
    </row>
    <row r="58" spans="2:13" s="207" customFormat="1" ht="12.75">
      <c r="B58" s="204"/>
      <c r="C58" s="212"/>
      <c r="D58" s="148"/>
      <c r="E58" s="148"/>
      <c r="F58" s="15"/>
      <c r="G58" s="214"/>
      <c r="H58" s="15"/>
      <c r="I58" s="17"/>
      <c r="J58" s="17"/>
      <c r="K58" s="737">
        <f t="shared" si="0"/>
        <v>0</v>
      </c>
      <c r="L58" s="208"/>
      <c r="M58" s="190"/>
    </row>
    <row r="59" spans="2:13" s="207" customFormat="1" ht="12.75">
      <c r="B59" s="204"/>
      <c r="C59" s="212"/>
      <c r="D59" s="148"/>
      <c r="E59" s="148"/>
      <c r="F59" s="15"/>
      <c r="G59" s="214"/>
      <c r="H59" s="15"/>
      <c r="I59" s="17"/>
      <c r="J59" s="17"/>
      <c r="K59" s="737">
        <f t="shared" si="0"/>
        <v>0</v>
      </c>
      <c r="L59" s="208"/>
      <c r="M59" s="190"/>
    </row>
    <row r="60" spans="2:13" s="207" customFormat="1" ht="12.75">
      <c r="B60" s="204"/>
      <c r="C60" s="212"/>
      <c r="D60" s="148"/>
      <c r="E60" s="148"/>
      <c r="F60" s="15"/>
      <c r="G60" s="214"/>
      <c r="H60" s="15"/>
      <c r="I60" s="17"/>
      <c r="J60" s="17"/>
      <c r="K60" s="737">
        <f t="shared" si="0"/>
        <v>0</v>
      </c>
      <c r="L60" s="208"/>
      <c r="M60" s="190"/>
    </row>
    <row r="61" spans="2:13" s="207" customFormat="1" ht="12.75">
      <c r="B61" s="204"/>
      <c r="C61" s="212"/>
      <c r="D61" s="148"/>
      <c r="E61" s="148"/>
      <c r="F61" s="15"/>
      <c r="G61" s="214"/>
      <c r="H61" s="15"/>
      <c r="I61" s="17"/>
      <c r="J61" s="17"/>
      <c r="K61" s="737">
        <f t="shared" si="0"/>
        <v>0</v>
      </c>
      <c r="L61" s="208"/>
      <c r="M61" s="190"/>
    </row>
    <row r="62" spans="2:13" s="207" customFormat="1" ht="12.75">
      <c r="B62" s="204"/>
      <c r="C62" s="212"/>
      <c r="D62" s="148"/>
      <c r="E62" s="148"/>
      <c r="F62" s="15"/>
      <c r="G62" s="214"/>
      <c r="H62" s="15"/>
      <c r="I62" s="17"/>
      <c r="J62" s="17"/>
      <c r="K62" s="737">
        <f t="shared" si="0"/>
        <v>0</v>
      </c>
      <c r="L62" s="208"/>
      <c r="M62" s="190"/>
    </row>
    <row r="63" spans="2:13" s="207" customFormat="1" ht="12.75">
      <c r="B63" s="204"/>
      <c r="C63" s="212"/>
      <c r="D63" s="148"/>
      <c r="E63" s="148"/>
      <c r="F63" s="15"/>
      <c r="G63" s="214"/>
      <c r="H63" s="15"/>
      <c r="I63" s="17"/>
      <c r="J63" s="17"/>
      <c r="K63" s="737">
        <f t="shared" si="0"/>
        <v>0</v>
      </c>
      <c r="L63" s="208"/>
      <c r="M63" s="190"/>
    </row>
    <row r="64" spans="2:13" s="207" customFormat="1" ht="12.75">
      <c r="B64" s="204"/>
      <c r="C64" s="212"/>
      <c r="D64" s="148"/>
      <c r="E64" s="148"/>
      <c r="F64" s="15"/>
      <c r="G64" s="214"/>
      <c r="H64" s="15"/>
      <c r="I64" s="17"/>
      <c r="J64" s="17"/>
      <c r="K64" s="737">
        <f t="shared" si="0"/>
        <v>0</v>
      </c>
      <c r="L64" s="208"/>
      <c r="M64" s="190"/>
    </row>
    <row r="65" spans="2:13" s="207" customFormat="1" ht="12.75">
      <c r="B65" s="204"/>
      <c r="C65" s="212"/>
      <c r="D65" s="148"/>
      <c r="E65" s="148"/>
      <c r="F65" s="15"/>
      <c r="G65" s="214"/>
      <c r="H65" s="15"/>
      <c r="I65" s="17"/>
      <c r="J65" s="17"/>
      <c r="K65" s="737">
        <f t="shared" si="0"/>
        <v>0</v>
      </c>
      <c r="L65" s="208"/>
      <c r="M65" s="190"/>
    </row>
    <row r="66" spans="2:13" s="207" customFormat="1" ht="12.75">
      <c r="B66" s="204"/>
      <c r="C66" s="212"/>
      <c r="D66" s="148"/>
      <c r="E66" s="148"/>
      <c r="F66" s="15"/>
      <c r="G66" s="214"/>
      <c r="H66" s="15"/>
      <c r="I66" s="17"/>
      <c r="J66" s="17"/>
      <c r="K66" s="737">
        <f t="shared" si="0"/>
        <v>0</v>
      </c>
      <c r="L66" s="208"/>
      <c r="M66" s="190"/>
    </row>
    <row r="67" spans="2:13" s="207" customFormat="1" ht="12.75">
      <c r="B67" s="204"/>
      <c r="C67" s="212"/>
      <c r="D67" s="148"/>
      <c r="E67" s="148"/>
      <c r="F67" s="15"/>
      <c r="G67" s="214"/>
      <c r="H67" s="15"/>
      <c r="I67" s="17"/>
      <c r="J67" s="17"/>
      <c r="K67" s="737">
        <f t="shared" si="0"/>
        <v>0</v>
      </c>
      <c r="L67" s="208"/>
      <c r="M67" s="190"/>
    </row>
    <row r="68" spans="2:13" s="207" customFormat="1" ht="12.75">
      <c r="B68" s="204"/>
      <c r="C68" s="212"/>
      <c r="D68" s="148"/>
      <c r="E68" s="148"/>
      <c r="F68" s="15"/>
      <c r="G68" s="214"/>
      <c r="H68" s="15"/>
      <c r="I68" s="17"/>
      <c r="J68" s="17"/>
      <c r="K68" s="737">
        <f t="shared" si="0"/>
        <v>0</v>
      </c>
      <c r="L68" s="208"/>
      <c r="M68" s="190"/>
    </row>
    <row r="69" spans="2:13" s="207" customFormat="1" ht="12.75">
      <c r="B69" s="204"/>
      <c r="C69" s="212"/>
      <c r="D69" s="148"/>
      <c r="E69" s="148"/>
      <c r="F69" s="15"/>
      <c r="G69" s="214"/>
      <c r="H69" s="15"/>
      <c r="I69" s="17"/>
      <c r="J69" s="17"/>
      <c r="K69" s="737">
        <f t="shared" si="0"/>
        <v>0</v>
      </c>
      <c r="L69" s="208"/>
      <c r="M69" s="190"/>
    </row>
    <row r="70" spans="2:13" s="207" customFormat="1" ht="12.75">
      <c r="B70" s="204"/>
      <c r="C70" s="212"/>
      <c r="D70" s="148"/>
      <c r="E70" s="148"/>
      <c r="F70" s="15"/>
      <c r="G70" s="214"/>
      <c r="H70" s="15"/>
      <c r="I70" s="17"/>
      <c r="J70" s="17"/>
      <c r="K70" s="737">
        <f t="shared" si="0"/>
        <v>0</v>
      </c>
      <c r="L70" s="208"/>
      <c r="M70" s="190"/>
    </row>
    <row r="71" spans="2:13" s="207" customFormat="1" ht="12.75">
      <c r="B71" s="204"/>
      <c r="C71" s="212"/>
      <c r="D71" s="148"/>
      <c r="E71" s="148"/>
      <c r="F71" s="15"/>
      <c r="G71" s="214"/>
      <c r="H71" s="15"/>
      <c r="I71" s="17"/>
      <c r="J71" s="17"/>
      <c r="K71" s="737">
        <f t="shared" si="0"/>
        <v>0</v>
      </c>
      <c r="L71" s="208"/>
      <c r="M71" s="190"/>
    </row>
    <row r="72" spans="2:13" s="207" customFormat="1" ht="12.75">
      <c r="B72" s="204"/>
      <c r="C72" s="212"/>
      <c r="D72" s="148"/>
      <c r="E72" s="148"/>
      <c r="F72" s="15"/>
      <c r="G72" s="214"/>
      <c r="H72" s="15"/>
      <c r="I72" s="17"/>
      <c r="J72" s="17"/>
      <c r="K72" s="737">
        <f t="shared" si="0"/>
        <v>0</v>
      </c>
      <c r="L72" s="208"/>
      <c r="M72" s="190"/>
    </row>
    <row r="73" spans="2:13" s="207" customFormat="1" ht="12.75">
      <c r="B73" s="204"/>
      <c r="C73" s="212"/>
      <c r="D73" s="148"/>
      <c r="E73" s="148"/>
      <c r="F73" s="15"/>
      <c r="G73" s="214"/>
      <c r="H73" s="15"/>
      <c r="I73" s="17"/>
      <c r="J73" s="17"/>
      <c r="K73" s="737">
        <f t="shared" si="0"/>
        <v>0</v>
      </c>
      <c r="L73" s="208"/>
      <c r="M73" s="190"/>
    </row>
    <row r="74" spans="2:13" s="207" customFormat="1" ht="12.75">
      <c r="B74" s="204"/>
      <c r="C74" s="212"/>
      <c r="D74" s="148"/>
      <c r="E74" s="148"/>
      <c r="F74" s="15"/>
      <c r="G74" s="214"/>
      <c r="H74" s="15"/>
      <c r="I74" s="17"/>
      <c r="J74" s="17"/>
      <c r="K74" s="737">
        <f t="shared" si="0"/>
        <v>0</v>
      </c>
      <c r="L74" s="208"/>
      <c r="M74" s="190"/>
    </row>
    <row r="75" spans="2:13" s="207" customFormat="1" ht="12.75">
      <c r="B75" s="204"/>
      <c r="C75" s="212"/>
      <c r="D75" s="148"/>
      <c r="E75" s="148"/>
      <c r="F75" s="15"/>
      <c r="G75" s="214"/>
      <c r="H75" s="15"/>
      <c r="I75" s="17"/>
      <c r="J75" s="17"/>
      <c r="K75" s="737">
        <f t="shared" si="0"/>
        <v>0</v>
      </c>
      <c r="L75" s="208"/>
      <c r="M75" s="190"/>
    </row>
    <row r="76" spans="2:13" s="207" customFormat="1" ht="12.75">
      <c r="B76" s="204"/>
      <c r="C76" s="212"/>
      <c r="D76" s="148"/>
      <c r="E76" s="148"/>
      <c r="F76" s="15"/>
      <c r="G76" s="214"/>
      <c r="H76" s="15"/>
      <c r="I76" s="17"/>
      <c r="J76" s="17"/>
      <c r="K76" s="737">
        <f t="shared" si="0"/>
        <v>0</v>
      </c>
      <c r="L76" s="208"/>
      <c r="M76" s="190"/>
    </row>
    <row r="77" spans="2:13" s="207" customFormat="1" ht="12.75">
      <c r="B77" s="204"/>
      <c r="C77" s="212"/>
      <c r="D77" s="148"/>
      <c r="E77" s="148"/>
      <c r="F77" s="15"/>
      <c r="G77" s="214"/>
      <c r="H77" s="15"/>
      <c r="I77" s="17"/>
      <c r="J77" s="17"/>
      <c r="K77" s="737">
        <f t="shared" si="0"/>
        <v>0</v>
      </c>
      <c r="L77" s="208"/>
      <c r="M77" s="190"/>
    </row>
    <row r="78" spans="2:13" s="207" customFormat="1" ht="12.75">
      <c r="B78" s="204"/>
      <c r="C78" s="212"/>
      <c r="D78" s="148"/>
      <c r="E78" s="148"/>
      <c r="F78" s="15"/>
      <c r="G78" s="214"/>
      <c r="H78" s="15"/>
      <c r="I78" s="17"/>
      <c r="J78" s="17"/>
      <c r="K78" s="737">
        <f t="shared" si="0"/>
        <v>0</v>
      </c>
      <c r="L78" s="208"/>
      <c r="M78" s="190"/>
    </row>
    <row r="79" spans="2:13" s="207" customFormat="1" ht="12.75">
      <c r="B79" s="204"/>
      <c r="C79" s="212"/>
      <c r="D79" s="148"/>
      <c r="E79" s="148"/>
      <c r="F79" s="15"/>
      <c r="G79" s="214"/>
      <c r="H79" s="15"/>
      <c r="I79" s="17"/>
      <c r="J79" s="17"/>
      <c r="K79" s="737">
        <f t="shared" si="0"/>
        <v>0</v>
      </c>
      <c r="L79" s="208"/>
      <c r="M79" s="190"/>
    </row>
    <row r="80" spans="2:13" s="207" customFormat="1" ht="12.75">
      <c r="B80" s="204"/>
      <c r="C80" s="212"/>
      <c r="D80" s="148"/>
      <c r="E80" s="148"/>
      <c r="F80" s="149"/>
      <c r="G80" s="148"/>
      <c r="H80" s="15"/>
      <c r="I80" s="17"/>
      <c r="J80" s="17"/>
      <c r="K80" s="737">
        <f t="shared" si="0"/>
        <v>0</v>
      </c>
      <c r="L80" s="208"/>
      <c r="M80" s="190"/>
    </row>
    <row r="81" spans="2:13" s="207" customFormat="1" ht="12.75">
      <c r="B81" s="204"/>
      <c r="C81" s="212"/>
      <c r="D81" s="145"/>
      <c r="E81" s="145"/>
      <c r="F81" s="150"/>
      <c r="G81" s="147"/>
      <c r="H81" s="15"/>
      <c r="I81" s="17"/>
      <c r="J81" s="17"/>
      <c r="K81" s="737">
        <f t="shared" si="0"/>
        <v>0</v>
      </c>
      <c r="L81" s="208"/>
      <c r="M81" s="190"/>
    </row>
    <row r="82" spans="2:13" s="207" customFormat="1" ht="12.75">
      <c r="B82" s="204"/>
      <c r="C82" s="212"/>
      <c r="D82" s="148"/>
      <c r="E82" s="148"/>
      <c r="F82" s="149"/>
      <c r="G82" s="148"/>
      <c r="H82" s="15"/>
      <c r="I82" s="17"/>
      <c r="J82" s="17"/>
      <c r="K82" s="737">
        <f t="shared" si="0"/>
        <v>0</v>
      </c>
      <c r="L82" s="208"/>
      <c r="M82" s="190"/>
    </row>
    <row r="83" spans="2:13" s="207" customFormat="1" ht="12.75">
      <c r="B83" s="204"/>
      <c r="C83" s="212"/>
      <c r="D83" s="145"/>
      <c r="E83" s="145"/>
      <c r="F83" s="146"/>
      <c r="G83" s="147"/>
      <c r="H83" s="15"/>
      <c r="I83" s="17"/>
      <c r="J83" s="17"/>
      <c r="K83" s="737">
        <f t="shared" si="0"/>
        <v>0</v>
      </c>
      <c r="L83" s="208"/>
      <c r="M83" s="190"/>
    </row>
    <row r="84" spans="2:13" s="207" customFormat="1" ht="12.75">
      <c r="B84" s="204"/>
      <c r="C84" s="212"/>
      <c r="D84" s="148"/>
      <c r="E84" s="148"/>
      <c r="F84" s="15"/>
      <c r="G84" s="214"/>
      <c r="H84" s="15"/>
      <c r="I84" s="17"/>
      <c r="J84" s="17"/>
      <c r="K84" s="737">
        <f t="shared" si="0"/>
        <v>0</v>
      </c>
      <c r="L84" s="208"/>
      <c r="M84" s="190"/>
    </row>
    <row r="85" spans="2:13" s="207" customFormat="1" ht="12.75">
      <c r="B85" s="204"/>
      <c r="C85" s="212"/>
      <c r="D85" s="148"/>
      <c r="E85" s="148"/>
      <c r="F85" s="15"/>
      <c r="G85" s="214"/>
      <c r="H85" s="15"/>
      <c r="I85" s="16"/>
      <c r="J85" s="17"/>
      <c r="K85" s="737">
        <f t="shared" si="0"/>
        <v>0</v>
      </c>
      <c r="L85" s="208"/>
      <c r="M85" s="190"/>
    </row>
    <row r="86" spans="2:13" s="207" customFormat="1" ht="12.75">
      <c r="B86" s="204"/>
      <c r="C86" s="212"/>
      <c r="D86" s="148"/>
      <c r="E86" s="148"/>
      <c r="F86" s="15"/>
      <c r="G86" s="214"/>
      <c r="H86" s="15"/>
      <c r="I86" s="16"/>
      <c r="J86" s="17"/>
      <c r="K86" s="737">
        <f t="shared" si="0"/>
        <v>0</v>
      </c>
      <c r="L86" s="208"/>
      <c r="M86" s="190"/>
    </row>
    <row r="87" spans="2:13" s="207" customFormat="1" ht="12.75">
      <c r="B87" s="204"/>
      <c r="C87" s="212"/>
      <c r="D87" s="148"/>
      <c r="E87" s="148"/>
      <c r="F87" s="15"/>
      <c r="G87" s="214"/>
      <c r="H87" s="15"/>
      <c r="I87" s="16"/>
      <c r="J87" s="17"/>
      <c r="K87" s="737">
        <f t="shared" si="0"/>
        <v>0</v>
      </c>
      <c r="L87" s="208"/>
      <c r="M87" s="190"/>
    </row>
    <row r="88" spans="2:13" s="218" customFormat="1" ht="21.75" customHeight="1">
      <c r="B88" s="217"/>
      <c r="C88" s="794" t="s">
        <v>88</v>
      </c>
      <c r="D88" s="794"/>
      <c r="E88" s="794"/>
      <c r="F88" s="794"/>
      <c r="G88" s="794"/>
      <c r="H88" s="794"/>
      <c r="I88" s="794"/>
      <c r="J88" s="794"/>
      <c r="K88" s="659">
        <f>SUM(K28:K87)</f>
        <v>0</v>
      </c>
      <c r="L88" s="208"/>
      <c r="M88" s="190"/>
    </row>
    <row r="89" spans="2:13" s="218" customFormat="1" ht="12.75">
      <c r="B89" s="217"/>
      <c r="L89" s="208"/>
      <c r="M89" s="190"/>
    </row>
    <row r="90" spans="2:13" s="218" customFormat="1" ht="30.75" customHeight="1">
      <c r="B90" s="217"/>
      <c r="C90" s="799" t="s">
        <v>531</v>
      </c>
      <c r="D90" s="799"/>
      <c r="E90" s="799"/>
      <c r="F90" s="799"/>
      <c r="G90" s="799"/>
      <c r="H90" s="799"/>
      <c r="I90" s="799"/>
      <c r="J90" s="799"/>
      <c r="L90" s="208"/>
      <c r="M90" s="190"/>
    </row>
    <row r="91" spans="2:12" ht="12.75">
      <c r="B91" s="219"/>
      <c r="C91" s="220"/>
      <c r="D91" s="220"/>
      <c r="E91" s="220"/>
      <c r="F91" s="220"/>
      <c r="G91" s="220"/>
      <c r="H91" s="220"/>
      <c r="I91" s="220"/>
      <c r="J91" s="220"/>
      <c r="K91" s="220"/>
      <c r="L91" s="221"/>
    </row>
  </sheetData>
  <sheetProtection password="9323" sheet="1" formatCells="0" formatColumns="0" formatRows="0" insertRows="0" deleteRows="0" sort="0" autoFilter="0"/>
  <mergeCells count="28">
    <mergeCell ref="C90:J90"/>
    <mergeCell ref="C17:H17"/>
    <mergeCell ref="D15:H15"/>
    <mergeCell ref="C10:I10"/>
    <mergeCell ref="B1:L1"/>
    <mergeCell ref="B2:L2"/>
    <mergeCell ref="B3:L3"/>
    <mergeCell ref="B4:L4"/>
    <mergeCell ref="B5:L5"/>
    <mergeCell ref="G21:G27"/>
    <mergeCell ref="I21:I27"/>
    <mergeCell ref="C88:J88"/>
    <mergeCell ref="J21:K21"/>
    <mergeCell ref="D21:D27"/>
    <mergeCell ref="E21:E27"/>
    <mergeCell ref="K22:K27"/>
    <mergeCell ref="C21:C27"/>
    <mergeCell ref="J22:J27"/>
    <mergeCell ref="C13:K13"/>
    <mergeCell ref="C18:K18"/>
    <mergeCell ref="C7:K7"/>
    <mergeCell ref="C9:H9"/>
    <mergeCell ref="J10:K10"/>
    <mergeCell ref="I9:K9"/>
    <mergeCell ref="C11:K11"/>
    <mergeCell ref="D16:I16"/>
    <mergeCell ref="I17:J17"/>
    <mergeCell ref="C12:K12"/>
  </mergeCells>
  <dataValidations count="1">
    <dataValidation type="list" showInputMessage="1" showErrorMessage="1" promptTitle="Contratación" prompt="Elija el tipo de contratación" errorTitle="Contratación" error="No se permite celdas vacias" sqref="F28:F87">
      <formula1>$F$22:$F$27</formula1>
    </dataValidation>
  </dataValidations>
  <hyperlinks>
    <hyperlink ref="J10:K10" r:id="rId1" display="Tabla de Contratación"/>
    <hyperlink ref="I15" r:id="rId2" display="Acuerdo 21/07"/>
    <hyperlink ref="J15" r:id="rId3" display="Acuerdo 01/08"/>
  </hyperlinks>
  <printOptions horizontalCentered="1"/>
  <pageMargins left="0.7874015748031497" right="0.2362204724409449" top="0.7480314960629921" bottom="0.7480314960629921" header="0.31496062992125984" footer="0.31496062992125984"/>
  <pageSetup fitToHeight="2" horizontalDpi="600" verticalDpi="600" orientation="landscape" scale="70" r:id="rId5"/>
  <headerFooter alignWithMargins="0">
    <oddFooter>&amp;C_______________________
VoBo Ordenador Gasto&amp;RVicerrectoría Administrativa
&amp;F
&amp;A</oddFooter>
  </headerFooter>
  <colBreaks count="1" manualBreakCount="1">
    <brk id="12" max="65535" man="1"/>
  </colBreaks>
  <ignoredErrors>
    <ignoredError sqref="K88" unlockedFormula="1"/>
  </ignoredError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7"/>
  <dimension ref="A1:W228"/>
  <sheetViews>
    <sheetView showGridLines="0" zoomScaleSheetLayoutView="100" workbookViewId="0" topLeftCell="A1">
      <selection activeCell="C13" sqref="C13:G13"/>
    </sheetView>
  </sheetViews>
  <sheetFormatPr defaultColWidth="0" defaultRowHeight="12.75"/>
  <cols>
    <col min="1" max="1" width="3.7109375" style="250" customWidth="1"/>
    <col min="2" max="2" width="3.140625" style="250" customWidth="1"/>
    <col min="3" max="3" width="41.28125" style="250" customWidth="1"/>
    <col min="4" max="4" width="11.421875" style="500" bestFit="1" customWidth="1"/>
    <col min="5" max="5" width="14.7109375" style="500" customWidth="1"/>
    <col min="6" max="6" width="17.57421875" style="500" customWidth="1"/>
    <col min="7" max="7" width="19.7109375" style="497" customWidth="1"/>
    <col min="8" max="8" width="3.421875" style="497" customWidth="1"/>
    <col min="9" max="9" width="4.28125" style="250" customWidth="1"/>
    <col min="10" max="16384" width="0" style="250" hidden="1" customWidth="1"/>
  </cols>
  <sheetData>
    <row r="1" spans="1:8" s="234" customFormat="1" ht="12.75">
      <c r="A1" s="467"/>
      <c r="B1" s="1091"/>
      <c r="C1" s="1092"/>
      <c r="D1" s="1092"/>
      <c r="E1" s="1092"/>
      <c r="F1" s="1092"/>
      <c r="G1" s="1092"/>
      <c r="H1" s="1093"/>
    </row>
    <row r="2" spans="1:8" s="234" customFormat="1" ht="12.75">
      <c r="A2" s="467"/>
      <c r="B2" s="1094"/>
      <c r="C2" s="1095"/>
      <c r="D2" s="1095"/>
      <c r="E2" s="1095"/>
      <c r="F2" s="1095"/>
      <c r="G2" s="1095"/>
      <c r="H2" s="1096"/>
    </row>
    <row r="3" spans="1:8" s="234" customFormat="1" ht="12.75">
      <c r="A3" s="467"/>
      <c r="B3" s="1094" t="s">
        <v>565</v>
      </c>
      <c r="C3" s="1095" t="s">
        <v>51</v>
      </c>
      <c r="D3" s="1095"/>
      <c r="E3" s="1095"/>
      <c r="F3" s="1095"/>
      <c r="G3" s="1095"/>
      <c r="H3" s="1096"/>
    </row>
    <row r="4" spans="1:8" s="234" customFormat="1" ht="12.75">
      <c r="A4" s="467"/>
      <c r="B4" s="1094" t="s">
        <v>563</v>
      </c>
      <c r="C4" s="1095" t="s">
        <v>52</v>
      </c>
      <c r="D4" s="1095"/>
      <c r="E4" s="1095"/>
      <c r="F4" s="1095"/>
      <c r="G4" s="1095"/>
      <c r="H4" s="1096"/>
    </row>
    <row r="5" spans="1:8" s="234" customFormat="1" ht="12.75">
      <c r="A5" s="467"/>
      <c r="B5" s="915" t="s">
        <v>562</v>
      </c>
      <c r="C5" s="841"/>
      <c r="D5" s="841"/>
      <c r="E5" s="841"/>
      <c r="F5" s="841"/>
      <c r="G5" s="841"/>
      <c r="H5" s="842"/>
    </row>
    <row r="6" spans="1:8" s="234" customFormat="1" ht="12.75">
      <c r="A6" s="467"/>
      <c r="B6" s="1088"/>
      <c r="C6" s="1089"/>
      <c r="D6" s="1089"/>
      <c r="E6" s="1089"/>
      <c r="F6" s="1089"/>
      <c r="G6" s="1089"/>
      <c r="H6" s="1090"/>
    </row>
    <row r="7" spans="1:8" s="234" customFormat="1" ht="12.75">
      <c r="A7" s="467"/>
      <c r="B7" s="468"/>
      <c r="C7" s="469"/>
      <c r="D7" s="469"/>
      <c r="E7" s="469"/>
      <c r="F7" s="469"/>
      <c r="G7" s="469"/>
      <c r="H7" s="470"/>
    </row>
    <row r="8" spans="1:23" s="327" customFormat="1" ht="12.75">
      <c r="A8" s="471"/>
      <c r="B8" s="472"/>
      <c r="C8" s="1081" t="s">
        <v>315</v>
      </c>
      <c r="D8" s="1081"/>
      <c r="E8" s="1081"/>
      <c r="F8" s="1081"/>
      <c r="G8" s="1081"/>
      <c r="H8" s="473"/>
      <c r="I8" s="234"/>
      <c r="J8" s="234"/>
      <c r="K8" s="234"/>
      <c r="L8" s="234"/>
      <c r="M8" s="234"/>
      <c r="N8" s="175"/>
      <c r="O8" s="175"/>
      <c r="P8" s="175"/>
      <c r="Q8" s="175"/>
      <c r="R8" s="175"/>
      <c r="S8" s="175"/>
      <c r="T8" s="175"/>
      <c r="U8" s="175"/>
      <c r="V8" s="175"/>
      <c r="W8" s="175"/>
    </row>
    <row r="9" spans="1:13" ht="12.75">
      <c r="A9" s="261"/>
      <c r="B9" s="259"/>
      <c r="C9" s="474" t="s">
        <v>351</v>
      </c>
      <c r="D9" s="474"/>
      <c r="E9" s="474"/>
      <c r="F9" s="474"/>
      <c r="G9" s="475"/>
      <c r="H9" s="473"/>
      <c r="I9" s="234"/>
      <c r="J9" s="234"/>
      <c r="K9" s="234"/>
      <c r="L9" s="234"/>
      <c r="M9" s="234"/>
    </row>
    <row r="10" spans="1:13" s="327" customFormat="1" ht="12.75">
      <c r="A10" s="471"/>
      <c r="B10" s="476"/>
      <c r="C10" s="477"/>
      <c r="D10" s="477"/>
      <c r="E10" s="477"/>
      <c r="F10" s="477"/>
      <c r="G10" s="477"/>
      <c r="H10" s="478"/>
      <c r="I10" s="234"/>
      <c r="J10" s="252"/>
      <c r="K10" s="374"/>
      <c r="L10" s="374"/>
      <c r="M10" s="479"/>
    </row>
    <row r="11" spans="1:13" ht="12.75">
      <c r="A11" s="261"/>
      <c r="B11" s="259"/>
      <c r="C11" s="270"/>
      <c r="D11" s="272"/>
      <c r="E11" s="272"/>
      <c r="F11" s="272"/>
      <c r="G11" s="273"/>
      <c r="H11" s="473"/>
      <c r="I11" s="234"/>
      <c r="J11" s="252"/>
      <c r="K11" s="252"/>
      <c r="L11" s="252"/>
      <c r="M11" s="328"/>
    </row>
    <row r="12" spans="1:23" s="327" customFormat="1" ht="24.75" customHeight="1">
      <c r="A12" s="471"/>
      <c r="B12" s="472"/>
      <c r="C12" s="1082" t="s">
        <v>332</v>
      </c>
      <c r="D12" s="1083"/>
      <c r="E12" s="1083"/>
      <c r="F12" s="1083"/>
      <c r="G12" s="1084"/>
      <c r="H12" s="473"/>
      <c r="I12" s="234"/>
      <c r="J12" s="175"/>
      <c r="K12" s="175"/>
      <c r="L12" s="175"/>
      <c r="M12" s="176"/>
      <c r="N12" s="175"/>
      <c r="O12" s="175"/>
      <c r="P12" s="175"/>
      <c r="Q12" s="175"/>
      <c r="R12" s="175"/>
      <c r="S12" s="175"/>
      <c r="T12" s="175"/>
      <c r="U12" s="175"/>
      <c r="V12" s="175"/>
      <c r="W12" s="175"/>
    </row>
    <row r="13" spans="1:23" s="327" customFormat="1" ht="74.25" customHeight="1">
      <c r="A13" s="471"/>
      <c r="B13" s="472"/>
      <c r="C13" s="1097" t="s">
        <v>458</v>
      </c>
      <c r="D13" s="1098"/>
      <c r="E13" s="1098"/>
      <c r="F13" s="1098"/>
      <c r="G13" s="1099"/>
      <c r="H13" s="473"/>
      <c r="I13" s="234"/>
      <c r="J13" s="175"/>
      <c r="K13" s="175"/>
      <c r="L13" s="175"/>
      <c r="M13" s="176"/>
      <c r="N13" s="175"/>
      <c r="O13" s="175"/>
      <c r="P13" s="175"/>
      <c r="Q13" s="175"/>
      <c r="R13" s="175"/>
      <c r="S13" s="175"/>
      <c r="T13" s="175"/>
      <c r="U13" s="175"/>
      <c r="V13" s="175"/>
      <c r="W13" s="175"/>
    </row>
    <row r="14" spans="1:18" ht="5.25" customHeight="1">
      <c r="A14" s="261"/>
      <c r="B14" s="259"/>
      <c r="C14" s="270"/>
      <c r="D14" s="270"/>
      <c r="E14" s="270"/>
      <c r="F14" s="261"/>
      <c r="G14" s="261"/>
      <c r="H14" s="274"/>
      <c r="P14" s="252"/>
      <c r="Q14" s="252"/>
      <c r="R14" s="252"/>
    </row>
    <row r="15" spans="1:20" ht="12.75">
      <c r="A15" s="261"/>
      <c r="B15" s="259"/>
      <c r="C15" s="480"/>
      <c r="D15" s="481"/>
      <c r="E15" s="1101" t="s">
        <v>580</v>
      </c>
      <c r="F15" s="1101"/>
      <c r="G15" s="502">
        <v>644350</v>
      </c>
      <c r="H15" s="482"/>
      <c r="I15" s="447"/>
      <c r="J15" s="447"/>
      <c r="K15" s="447"/>
      <c r="L15" s="447"/>
      <c r="M15" s="447"/>
      <c r="N15" s="447"/>
      <c r="O15" s="447"/>
      <c r="P15" s="252"/>
      <c r="Q15" s="252"/>
      <c r="R15" s="252"/>
      <c r="S15" s="447"/>
      <c r="T15" s="447"/>
    </row>
    <row r="16" spans="1:20" ht="12.75">
      <c r="A16" s="261"/>
      <c r="B16" s="259"/>
      <c r="C16" s="480"/>
      <c r="D16" s="481"/>
      <c r="E16" s="1101" t="s">
        <v>583</v>
      </c>
      <c r="F16" s="1101"/>
      <c r="G16" s="503">
        <f>+G15*1.05</f>
        <v>676567.5</v>
      </c>
      <c r="H16" s="482"/>
      <c r="I16" s="447"/>
      <c r="J16" s="447"/>
      <c r="K16" s="447"/>
      <c r="L16" s="447"/>
      <c r="M16" s="447"/>
      <c r="N16" s="447"/>
      <c r="O16" s="447"/>
      <c r="P16" s="252"/>
      <c r="Q16" s="252"/>
      <c r="R16" s="252"/>
      <c r="S16" s="447"/>
      <c r="T16" s="447"/>
    </row>
    <row r="17" spans="1:20" ht="5.25" customHeight="1">
      <c r="A17" s="261"/>
      <c r="B17" s="259"/>
      <c r="C17" s="480"/>
      <c r="D17" s="481"/>
      <c r="E17" s="481"/>
      <c r="F17" s="501"/>
      <c r="G17" s="483"/>
      <c r="H17" s="482"/>
      <c r="I17" s="447"/>
      <c r="J17" s="447"/>
      <c r="K17" s="447"/>
      <c r="L17" s="447"/>
      <c r="M17" s="447"/>
      <c r="N17" s="447"/>
      <c r="O17" s="447"/>
      <c r="P17" s="252"/>
      <c r="Q17" s="252"/>
      <c r="R17" s="252"/>
      <c r="S17" s="447"/>
      <c r="T17" s="447"/>
    </row>
    <row r="18" spans="1:23" s="327" customFormat="1" ht="24.75" customHeight="1">
      <c r="A18" s="471"/>
      <c r="B18" s="472"/>
      <c r="C18" s="828" t="s">
        <v>430</v>
      </c>
      <c r="D18" s="829"/>
      <c r="E18" s="829"/>
      <c r="F18" s="829"/>
      <c r="G18" s="846"/>
      <c r="H18" s="473"/>
      <c r="I18" s="234"/>
      <c r="J18" s="175"/>
      <c r="K18" s="175"/>
      <c r="L18" s="175"/>
      <c r="M18" s="176"/>
      <c r="N18" s="175"/>
      <c r="O18" s="175"/>
      <c r="P18" s="175"/>
      <c r="Q18" s="175"/>
      <c r="R18" s="175"/>
      <c r="S18" s="175"/>
      <c r="T18" s="175"/>
      <c r="U18" s="175"/>
      <c r="V18" s="175"/>
      <c r="W18" s="175"/>
    </row>
    <row r="19" spans="1:13" ht="22.5">
      <c r="A19" s="261"/>
      <c r="B19" s="259"/>
      <c r="C19" s="504" t="s">
        <v>37</v>
      </c>
      <c r="D19" s="504" t="s">
        <v>459</v>
      </c>
      <c r="E19" s="505" t="s">
        <v>318</v>
      </c>
      <c r="F19" s="504" t="s">
        <v>455</v>
      </c>
      <c r="G19" s="504" t="s">
        <v>18</v>
      </c>
      <c r="H19" s="473"/>
      <c r="I19" s="234"/>
      <c r="J19" s="252"/>
      <c r="K19" s="252"/>
      <c r="L19" s="252"/>
      <c r="M19" s="328"/>
    </row>
    <row r="20" spans="1:13" ht="12.75">
      <c r="A20" s="261"/>
      <c r="B20" s="259"/>
      <c r="C20" s="99" t="s">
        <v>322</v>
      </c>
      <c r="D20" s="484">
        <v>0.1</v>
      </c>
      <c r="E20" s="708">
        <f aca="true" t="shared" si="0" ref="E20:E29">D20*$G$16</f>
        <v>67656.75</v>
      </c>
      <c r="F20" s="151"/>
      <c r="G20" s="711">
        <f aca="true" t="shared" si="1" ref="G20:G29">F20*$E20</f>
        <v>0</v>
      </c>
      <c r="H20" s="473"/>
      <c r="I20" s="234"/>
      <c r="J20" s="252"/>
      <c r="K20" s="252"/>
      <c r="L20" s="252"/>
      <c r="M20" s="328"/>
    </row>
    <row r="21" spans="1:13" ht="12.75">
      <c r="A21" s="261"/>
      <c r="B21" s="259"/>
      <c r="C21" s="485" t="s">
        <v>476</v>
      </c>
      <c r="D21" s="486"/>
      <c r="E21" s="709">
        <f t="shared" si="0"/>
        <v>0</v>
      </c>
      <c r="F21" s="91"/>
      <c r="G21" s="709">
        <f t="shared" si="1"/>
        <v>0</v>
      </c>
      <c r="H21" s="473"/>
      <c r="I21" s="234"/>
      <c r="J21" s="252"/>
      <c r="K21" s="252"/>
      <c r="L21" s="252"/>
      <c r="M21" s="328"/>
    </row>
    <row r="22" spans="1:13" ht="12.75">
      <c r="A22" s="261"/>
      <c r="B22" s="259"/>
      <c r="C22" s="485" t="s">
        <v>477</v>
      </c>
      <c r="D22" s="487"/>
      <c r="E22" s="709">
        <f t="shared" si="0"/>
        <v>0</v>
      </c>
      <c r="F22" s="488"/>
      <c r="G22" s="709">
        <f t="shared" si="1"/>
        <v>0</v>
      </c>
      <c r="H22" s="473"/>
      <c r="I22" s="234"/>
      <c r="J22" s="252"/>
      <c r="K22" s="252"/>
      <c r="L22" s="252"/>
      <c r="M22" s="328"/>
    </row>
    <row r="23" spans="1:13" ht="12.75">
      <c r="A23" s="261"/>
      <c r="B23" s="259"/>
      <c r="C23" s="485" t="s">
        <v>478</v>
      </c>
      <c r="D23" s="487"/>
      <c r="E23" s="709">
        <f t="shared" si="0"/>
        <v>0</v>
      </c>
      <c r="F23" s="488"/>
      <c r="G23" s="709">
        <f t="shared" si="1"/>
        <v>0</v>
      </c>
      <c r="H23" s="473"/>
      <c r="I23" s="234"/>
      <c r="J23" s="252"/>
      <c r="K23" s="252"/>
      <c r="L23" s="252"/>
      <c r="M23" s="328"/>
    </row>
    <row r="24" spans="1:13" ht="12.75">
      <c r="A24" s="261"/>
      <c r="B24" s="259"/>
      <c r="C24" s="485" t="s">
        <v>481</v>
      </c>
      <c r="D24" s="487"/>
      <c r="E24" s="709">
        <f t="shared" si="0"/>
        <v>0</v>
      </c>
      <c r="F24" s="488"/>
      <c r="G24" s="709">
        <f t="shared" si="1"/>
        <v>0</v>
      </c>
      <c r="H24" s="473"/>
      <c r="I24" s="234"/>
      <c r="J24" s="252"/>
      <c r="K24" s="252"/>
      <c r="L24" s="252"/>
      <c r="M24" s="328"/>
    </row>
    <row r="25" spans="1:13" ht="12.75">
      <c r="A25" s="261"/>
      <c r="B25" s="259"/>
      <c r="C25" s="485" t="s">
        <v>482</v>
      </c>
      <c r="D25" s="487"/>
      <c r="E25" s="709">
        <f t="shared" si="0"/>
        <v>0</v>
      </c>
      <c r="F25" s="488"/>
      <c r="G25" s="727">
        <f t="shared" si="1"/>
        <v>0</v>
      </c>
      <c r="H25" s="473"/>
      <c r="I25" s="234"/>
      <c r="J25" s="252"/>
      <c r="K25" s="252"/>
      <c r="L25" s="252"/>
      <c r="M25" s="328"/>
    </row>
    <row r="26" spans="1:13" ht="12.75">
      <c r="A26" s="261"/>
      <c r="B26" s="259"/>
      <c r="C26" s="485" t="s">
        <v>483</v>
      </c>
      <c r="D26" s="487"/>
      <c r="E26" s="709">
        <f t="shared" si="0"/>
        <v>0</v>
      </c>
      <c r="F26" s="488"/>
      <c r="G26" s="727">
        <f t="shared" si="1"/>
        <v>0</v>
      </c>
      <c r="H26" s="473"/>
      <c r="I26" s="234"/>
      <c r="J26" s="252"/>
      <c r="K26" s="252"/>
      <c r="L26" s="252"/>
      <c r="M26" s="328"/>
    </row>
    <row r="27" spans="1:13" ht="12.75">
      <c r="A27" s="261"/>
      <c r="B27" s="259"/>
      <c r="C27" s="485" t="s">
        <v>484</v>
      </c>
      <c r="D27" s="487"/>
      <c r="E27" s="709">
        <f t="shared" si="0"/>
        <v>0</v>
      </c>
      <c r="F27" s="488"/>
      <c r="G27" s="727">
        <f t="shared" si="1"/>
        <v>0</v>
      </c>
      <c r="H27" s="473"/>
      <c r="I27" s="234"/>
      <c r="J27" s="252"/>
      <c r="K27" s="252"/>
      <c r="L27" s="252"/>
      <c r="M27" s="328"/>
    </row>
    <row r="28" spans="1:13" ht="12.75">
      <c r="A28" s="261"/>
      <c r="B28" s="259"/>
      <c r="C28" s="485" t="s">
        <v>485</v>
      </c>
      <c r="D28" s="487"/>
      <c r="E28" s="709">
        <f t="shared" si="0"/>
        <v>0</v>
      </c>
      <c r="F28" s="488"/>
      <c r="G28" s="727">
        <f t="shared" si="1"/>
        <v>0</v>
      </c>
      <c r="H28" s="473"/>
      <c r="I28" s="234"/>
      <c r="J28" s="252"/>
      <c r="K28" s="252"/>
      <c r="L28" s="252"/>
      <c r="M28" s="328"/>
    </row>
    <row r="29" spans="1:13" ht="12.75">
      <c r="A29" s="261"/>
      <c r="B29" s="259"/>
      <c r="C29" s="485" t="s">
        <v>486</v>
      </c>
      <c r="D29" s="487"/>
      <c r="E29" s="709">
        <f t="shared" si="0"/>
        <v>0</v>
      </c>
      <c r="F29" s="488"/>
      <c r="G29" s="727">
        <f t="shared" si="1"/>
        <v>0</v>
      </c>
      <c r="H29" s="473"/>
      <c r="I29" s="234"/>
      <c r="J29" s="252"/>
      <c r="K29" s="252"/>
      <c r="L29" s="252"/>
      <c r="M29" s="328"/>
    </row>
    <row r="30" spans="1:13" ht="12.75">
      <c r="A30" s="261"/>
      <c r="B30" s="259"/>
      <c r="C30" s="485" t="s">
        <v>525</v>
      </c>
      <c r="D30" s="487"/>
      <c r="E30" s="709">
        <f>D30*$G$16</f>
        <v>0</v>
      </c>
      <c r="F30" s="488"/>
      <c r="G30" s="727">
        <f>F30*$E30</f>
        <v>0</v>
      </c>
      <c r="H30" s="473"/>
      <c r="I30" s="234"/>
      <c r="J30" s="252"/>
      <c r="K30" s="252"/>
      <c r="L30" s="252"/>
      <c r="M30" s="328"/>
    </row>
    <row r="31" spans="1:13" ht="12.75">
      <c r="A31" s="261"/>
      <c r="B31" s="259"/>
      <c r="C31" s="101" t="s">
        <v>36</v>
      </c>
      <c r="D31" s="489"/>
      <c r="E31" s="717"/>
      <c r="F31" s="12"/>
      <c r="G31" s="710">
        <f>F31*$E31</f>
        <v>0</v>
      </c>
      <c r="H31" s="473"/>
      <c r="I31" s="234"/>
      <c r="J31" s="252"/>
      <c r="K31" s="252"/>
      <c r="L31" s="252"/>
      <c r="M31" s="328"/>
    </row>
    <row r="32" spans="1:13" ht="12.75">
      <c r="A32" s="261"/>
      <c r="B32" s="259"/>
      <c r="C32" s="1085" t="s">
        <v>456</v>
      </c>
      <c r="D32" s="1086"/>
      <c r="E32" s="1086"/>
      <c r="F32" s="1087"/>
      <c r="G32" s="686">
        <f>SUM(G21:G31)*0.1</f>
        <v>0</v>
      </c>
      <c r="H32" s="473"/>
      <c r="I32" s="234"/>
      <c r="J32" s="252"/>
      <c r="K32" s="252"/>
      <c r="L32" s="252"/>
      <c r="M32" s="328"/>
    </row>
    <row r="33" spans="1:13" ht="12.75">
      <c r="A33" s="261"/>
      <c r="B33" s="259"/>
      <c r="C33" s="1067" t="s">
        <v>499</v>
      </c>
      <c r="D33" s="1068"/>
      <c r="E33" s="1068"/>
      <c r="F33" s="1069"/>
      <c r="G33" s="666">
        <f>+G20+SUM(G21:G29)+G31-G32</f>
        <v>0</v>
      </c>
      <c r="H33" s="473"/>
      <c r="I33" s="234"/>
      <c r="J33" s="252"/>
      <c r="K33" s="252"/>
      <c r="L33" s="252"/>
      <c r="M33" s="328"/>
    </row>
    <row r="34" spans="1:13" ht="12.75">
      <c r="A34" s="261"/>
      <c r="B34" s="259"/>
      <c r="C34" s="270"/>
      <c r="D34" s="272"/>
      <c r="E34" s="272"/>
      <c r="F34" s="272"/>
      <c r="G34" s="490"/>
      <c r="H34" s="473"/>
      <c r="I34" s="234"/>
      <c r="J34" s="252"/>
      <c r="K34" s="252"/>
      <c r="L34" s="252"/>
      <c r="M34" s="328"/>
    </row>
    <row r="35" spans="1:13" ht="24.75" customHeight="1">
      <c r="A35" s="261"/>
      <c r="B35" s="259"/>
      <c r="C35" s="828" t="s">
        <v>431</v>
      </c>
      <c r="D35" s="829"/>
      <c r="E35" s="829"/>
      <c r="F35" s="829"/>
      <c r="G35" s="846"/>
      <c r="H35" s="473"/>
      <c r="I35" s="234"/>
      <c r="J35" s="252"/>
      <c r="K35" s="252"/>
      <c r="L35" s="252"/>
      <c r="M35" s="328"/>
    </row>
    <row r="36" spans="1:13" ht="22.5">
      <c r="A36" s="261"/>
      <c r="B36" s="259"/>
      <c r="C36" s="504" t="s">
        <v>37</v>
      </c>
      <c r="D36" s="504" t="s">
        <v>459</v>
      </c>
      <c r="E36" s="505" t="s">
        <v>318</v>
      </c>
      <c r="F36" s="504" t="s">
        <v>455</v>
      </c>
      <c r="G36" s="504" t="s">
        <v>18</v>
      </c>
      <c r="H36" s="473"/>
      <c r="I36" s="234"/>
      <c r="J36" s="252"/>
      <c r="K36" s="252"/>
      <c r="L36" s="252"/>
      <c r="M36" s="328"/>
    </row>
    <row r="37" spans="1:13" ht="12.75">
      <c r="A37" s="261"/>
      <c r="B37" s="259"/>
      <c r="C37" s="99" t="s">
        <v>322</v>
      </c>
      <c r="D37" s="484">
        <v>0.25</v>
      </c>
      <c r="E37" s="708">
        <f aca="true" t="shared" si="2" ref="E37:E46">D37*$G$16</f>
        <v>169141.875</v>
      </c>
      <c r="F37" s="151"/>
      <c r="G37" s="711">
        <f aca="true" t="shared" si="3" ref="G37:G46">F37*$E37</f>
        <v>0</v>
      </c>
      <c r="H37" s="473"/>
      <c r="I37" s="234"/>
      <c r="J37" s="252"/>
      <c r="K37" s="252"/>
      <c r="L37" s="252"/>
      <c r="M37" s="328"/>
    </row>
    <row r="38" spans="1:13" ht="12.75">
      <c r="A38" s="261"/>
      <c r="B38" s="259"/>
      <c r="C38" s="585" t="s">
        <v>584</v>
      </c>
      <c r="D38" s="484">
        <v>1</v>
      </c>
      <c r="E38" s="708">
        <f>D38*$G$16</f>
        <v>676567.5</v>
      </c>
      <c r="F38" s="151"/>
      <c r="G38" s="711">
        <f>F38*$E38</f>
        <v>0</v>
      </c>
      <c r="H38" s="473"/>
      <c r="I38" s="234"/>
      <c r="J38" s="252"/>
      <c r="K38" s="252"/>
      <c r="L38" s="252"/>
      <c r="M38" s="328"/>
    </row>
    <row r="39" spans="1:13" ht="12.75">
      <c r="A39" s="261"/>
      <c r="B39" s="259"/>
      <c r="C39" s="485" t="s">
        <v>476</v>
      </c>
      <c r="D39" s="486"/>
      <c r="E39" s="709">
        <f t="shared" si="2"/>
        <v>0</v>
      </c>
      <c r="F39" s="91"/>
      <c r="G39" s="709">
        <f t="shared" si="3"/>
        <v>0</v>
      </c>
      <c r="H39" s="473"/>
      <c r="I39" s="234"/>
      <c r="J39" s="252"/>
      <c r="K39" s="252"/>
      <c r="L39" s="252"/>
      <c r="M39" s="328"/>
    </row>
    <row r="40" spans="1:13" ht="12.75">
      <c r="A40" s="261"/>
      <c r="B40" s="259"/>
      <c r="C40" s="485" t="s">
        <v>489</v>
      </c>
      <c r="D40" s="486"/>
      <c r="E40" s="709">
        <f t="shared" si="2"/>
        <v>0</v>
      </c>
      <c r="F40" s="488"/>
      <c r="G40" s="709">
        <f t="shared" si="3"/>
        <v>0</v>
      </c>
      <c r="H40" s="473"/>
      <c r="I40" s="234"/>
      <c r="J40" s="252"/>
      <c r="K40" s="252"/>
      <c r="L40" s="252"/>
      <c r="M40" s="328"/>
    </row>
    <row r="41" spans="1:13" ht="12.75">
      <c r="A41" s="261"/>
      <c r="B41" s="259"/>
      <c r="C41" s="485" t="s">
        <v>490</v>
      </c>
      <c r="D41" s="486"/>
      <c r="E41" s="709">
        <f t="shared" si="2"/>
        <v>0</v>
      </c>
      <c r="F41" s="488"/>
      <c r="G41" s="709">
        <f t="shared" si="3"/>
        <v>0</v>
      </c>
      <c r="H41" s="473"/>
      <c r="I41" s="234"/>
      <c r="J41" s="252"/>
      <c r="K41" s="252"/>
      <c r="L41" s="252"/>
      <c r="M41" s="328"/>
    </row>
    <row r="42" spans="1:13" ht="12.75">
      <c r="A42" s="261"/>
      <c r="B42" s="259"/>
      <c r="C42" s="485" t="s">
        <v>481</v>
      </c>
      <c r="D42" s="486"/>
      <c r="E42" s="709">
        <f t="shared" si="2"/>
        <v>0</v>
      </c>
      <c r="F42" s="488"/>
      <c r="G42" s="709">
        <f t="shared" si="3"/>
        <v>0</v>
      </c>
      <c r="H42" s="473"/>
      <c r="I42" s="234"/>
      <c r="J42" s="252"/>
      <c r="K42" s="252"/>
      <c r="L42" s="252"/>
      <c r="M42" s="328"/>
    </row>
    <row r="43" spans="1:13" ht="12.75">
      <c r="A43" s="261"/>
      <c r="B43" s="259"/>
      <c r="C43" s="485" t="s">
        <v>482</v>
      </c>
      <c r="D43" s="486"/>
      <c r="E43" s="709">
        <f t="shared" si="2"/>
        <v>0</v>
      </c>
      <c r="F43" s="488"/>
      <c r="G43" s="709">
        <f t="shared" si="3"/>
        <v>0</v>
      </c>
      <c r="H43" s="473"/>
      <c r="I43" s="234"/>
      <c r="J43" s="252"/>
      <c r="K43" s="252"/>
      <c r="L43" s="252"/>
      <c r="M43" s="328"/>
    </row>
    <row r="44" spans="1:13" ht="12.75">
      <c r="A44" s="261"/>
      <c r="B44" s="259"/>
      <c r="C44" s="485" t="s">
        <v>483</v>
      </c>
      <c r="D44" s="486"/>
      <c r="E44" s="709">
        <f t="shared" si="2"/>
        <v>0</v>
      </c>
      <c r="F44" s="488"/>
      <c r="G44" s="709">
        <f t="shared" si="3"/>
        <v>0</v>
      </c>
      <c r="H44" s="473"/>
      <c r="I44" s="234"/>
      <c r="J44" s="252"/>
      <c r="K44" s="252"/>
      <c r="L44" s="252"/>
      <c r="M44" s="328"/>
    </row>
    <row r="45" spans="1:13" ht="12.75">
      <c r="A45" s="261"/>
      <c r="B45" s="259"/>
      <c r="C45" s="485" t="s">
        <v>484</v>
      </c>
      <c r="D45" s="486"/>
      <c r="E45" s="709">
        <f t="shared" si="2"/>
        <v>0</v>
      </c>
      <c r="F45" s="488"/>
      <c r="G45" s="709">
        <f t="shared" si="3"/>
        <v>0</v>
      </c>
      <c r="H45" s="473"/>
      <c r="I45" s="234"/>
      <c r="J45" s="252"/>
      <c r="K45" s="252"/>
      <c r="L45" s="252"/>
      <c r="M45" s="328"/>
    </row>
    <row r="46" spans="1:13" ht="12.75">
      <c r="A46" s="261"/>
      <c r="B46" s="259"/>
      <c r="C46" s="485" t="s">
        <v>487</v>
      </c>
      <c r="D46" s="486"/>
      <c r="E46" s="709">
        <f t="shared" si="2"/>
        <v>0</v>
      </c>
      <c r="F46" s="488"/>
      <c r="G46" s="709">
        <f t="shared" si="3"/>
        <v>0</v>
      </c>
      <c r="H46" s="473"/>
      <c r="I46" s="234"/>
      <c r="J46" s="252"/>
      <c r="K46" s="252"/>
      <c r="L46" s="252"/>
      <c r="M46" s="328"/>
    </row>
    <row r="47" spans="1:13" ht="12.75">
      <c r="A47" s="261"/>
      <c r="B47" s="259"/>
      <c r="C47" s="101" t="s">
        <v>36</v>
      </c>
      <c r="D47" s="489"/>
      <c r="E47" s="91"/>
      <c r="F47" s="12"/>
      <c r="G47" s="710">
        <f>F47*$E47</f>
        <v>0</v>
      </c>
      <c r="H47" s="473"/>
      <c r="I47" s="234"/>
      <c r="J47" s="252"/>
      <c r="K47" s="252"/>
      <c r="L47" s="252"/>
      <c r="M47" s="328"/>
    </row>
    <row r="48" spans="1:13" ht="12.75">
      <c r="A48" s="261"/>
      <c r="B48" s="259"/>
      <c r="C48" s="1085" t="s">
        <v>456</v>
      </c>
      <c r="D48" s="1086"/>
      <c r="E48" s="1086"/>
      <c r="F48" s="1087"/>
      <c r="G48" s="686">
        <f>SUM(G39:G47)*0.1</f>
        <v>0</v>
      </c>
      <c r="H48" s="473"/>
      <c r="I48" s="234"/>
      <c r="J48" s="252"/>
      <c r="K48" s="252"/>
      <c r="L48" s="252"/>
      <c r="M48" s="328"/>
    </row>
    <row r="49" spans="1:13" ht="12.75">
      <c r="A49" s="261"/>
      <c r="B49" s="259"/>
      <c r="C49" s="1085" t="s">
        <v>488</v>
      </c>
      <c r="D49" s="1086"/>
      <c r="E49" s="1086"/>
      <c r="F49" s="1087"/>
      <c r="G49" s="686">
        <f>SUM(G39:G47)*0.1</f>
        <v>0</v>
      </c>
      <c r="H49" s="473"/>
      <c r="I49" s="234"/>
      <c r="J49" s="252"/>
      <c r="K49" s="252"/>
      <c r="L49" s="252"/>
      <c r="M49" s="328"/>
    </row>
    <row r="50" spans="1:13" ht="12.75">
      <c r="A50" s="261"/>
      <c r="B50" s="259"/>
      <c r="C50" s="1085" t="s">
        <v>537</v>
      </c>
      <c r="D50" s="1086"/>
      <c r="E50" s="1086"/>
      <c r="F50" s="1087"/>
      <c r="G50" s="758"/>
      <c r="H50" s="473"/>
      <c r="I50" s="234"/>
      <c r="J50" s="252"/>
      <c r="K50" s="252"/>
      <c r="L50" s="252"/>
      <c r="M50" s="328"/>
    </row>
    <row r="51" spans="1:13" ht="12.75">
      <c r="A51" s="261"/>
      <c r="B51" s="259"/>
      <c r="C51" s="1067" t="s">
        <v>432</v>
      </c>
      <c r="D51" s="1068"/>
      <c r="E51" s="1068"/>
      <c r="F51" s="1069"/>
      <c r="G51" s="666">
        <f>+G37+G38+SUM(G39:G46)+G47-G48-G49-G50</f>
        <v>0</v>
      </c>
      <c r="H51" s="473"/>
      <c r="I51" s="234"/>
      <c r="J51" s="252"/>
      <c r="K51" s="252"/>
      <c r="L51" s="252"/>
      <c r="M51" s="328"/>
    </row>
    <row r="52" spans="1:13" ht="12.75">
      <c r="A52" s="261"/>
      <c r="B52" s="259"/>
      <c r="C52" s="270"/>
      <c r="D52" s="272"/>
      <c r="E52" s="272"/>
      <c r="F52" s="272"/>
      <c r="G52" s="273"/>
      <c r="H52" s="473"/>
      <c r="I52" s="234"/>
      <c r="J52" s="252"/>
      <c r="K52" s="252"/>
      <c r="L52" s="252"/>
      <c r="M52" s="328"/>
    </row>
    <row r="53" spans="1:23" s="327" customFormat="1" ht="24.75" customHeight="1">
      <c r="A53" s="471"/>
      <c r="B53" s="472"/>
      <c r="C53" s="828" t="s">
        <v>316</v>
      </c>
      <c r="D53" s="829"/>
      <c r="E53" s="829"/>
      <c r="F53" s="829"/>
      <c r="G53" s="846"/>
      <c r="H53" s="473"/>
      <c r="I53" s="234"/>
      <c r="J53" s="175"/>
      <c r="K53" s="175"/>
      <c r="L53" s="175"/>
      <c r="M53" s="176"/>
      <c r="N53" s="175"/>
      <c r="O53" s="175"/>
      <c r="P53" s="175"/>
      <c r="Q53" s="175"/>
      <c r="R53" s="175"/>
      <c r="S53" s="175"/>
      <c r="T53" s="175"/>
      <c r="U53" s="175"/>
      <c r="V53" s="175"/>
      <c r="W53" s="175"/>
    </row>
    <row r="54" spans="1:23" s="496" customFormat="1" ht="24.75" customHeight="1">
      <c r="A54" s="491"/>
      <c r="B54" s="492"/>
      <c r="C54" s="1100" t="s">
        <v>325</v>
      </c>
      <c r="D54" s="1100"/>
      <c r="E54" s="1100"/>
      <c r="F54" s="1100"/>
      <c r="G54" s="1100"/>
      <c r="H54" s="493"/>
      <c r="I54" s="494"/>
      <c r="J54" s="323"/>
      <c r="K54" s="323"/>
      <c r="L54" s="323"/>
      <c r="M54" s="495"/>
      <c r="N54" s="323"/>
      <c r="O54" s="323"/>
      <c r="P54" s="323"/>
      <c r="Q54" s="323"/>
      <c r="R54" s="323"/>
      <c r="S54" s="323"/>
      <c r="T54" s="323"/>
      <c r="U54" s="323"/>
      <c r="V54" s="323"/>
      <c r="W54" s="323"/>
    </row>
    <row r="55" spans="1:13" s="257" customFormat="1" ht="17.25" customHeight="1">
      <c r="A55" s="277"/>
      <c r="B55" s="275"/>
      <c r="C55" s="1077" t="s">
        <v>37</v>
      </c>
      <c r="D55" s="1078"/>
      <c r="E55" s="1065" t="s">
        <v>323</v>
      </c>
      <c r="F55" s="1065" t="s">
        <v>324</v>
      </c>
      <c r="G55" s="1065" t="s">
        <v>18</v>
      </c>
      <c r="H55" s="473"/>
      <c r="I55" s="234"/>
      <c r="J55" s="252"/>
      <c r="K55" s="258"/>
      <c r="L55" s="258"/>
      <c r="M55" s="255"/>
    </row>
    <row r="56" spans="1:13" s="257" customFormat="1" ht="12.75">
      <c r="A56" s="277"/>
      <c r="B56" s="275"/>
      <c r="C56" s="1079"/>
      <c r="D56" s="1080"/>
      <c r="E56" s="1066"/>
      <c r="F56" s="1066"/>
      <c r="G56" s="1066"/>
      <c r="H56" s="473"/>
      <c r="I56" s="234"/>
      <c r="J56" s="252"/>
      <c r="K56" s="258"/>
      <c r="L56" s="258"/>
      <c r="M56" s="255"/>
    </row>
    <row r="57" spans="1:13" ht="12.75" customHeight="1">
      <c r="A57" s="261"/>
      <c r="B57" s="259"/>
      <c r="C57" s="1075"/>
      <c r="D57" s="1076"/>
      <c r="E57" s="91"/>
      <c r="F57" s="91"/>
      <c r="G57" s="709">
        <f>E57*F57</f>
        <v>0</v>
      </c>
      <c r="H57" s="473"/>
      <c r="I57" s="234"/>
      <c r="J57" s="252"/>
      <c r="K57" s="252"/>
      <c r="L57" s="252"/>
      <c r="M57" s="328"/>
    </row>
    <row r="58" spans="1:13" ht="12.75" customHeight="1">
      <c r="A58" s="261"/>
      <c r="B58" s="259"/>
      <c r="C58" s="1075"/>
      <c r="D58" s="1076"/>
      <c r="E58" s="91"/>
      <c r="F58" s="91"/>
      <c r="G58" s="709">
        <f>E58*F58</f>
        <v>0</v>
      </c>
      <c r="H58" s="473"/>
      <c r="I58" s="234"/>
      <c r="J58" s="252"/>
      <c r="K58" s="252"/>
      <c r="L58" s="252"/>
      <c r="M58" s="328"/>
    </row>
    <row r="59" spans="1:13" ht="12.75" customHeight="1">
      <c r="A59" s="261"/>
      <c r="B59" s="259"/>
      <c r="C59" s="1075"/>
      <c r="D59" s="1076"/>
      <c r="E59" s="91"/>
      <c r="F59" s="91"/>
      <c r="G59" s="709">
        <f>E59*F59</f>
        <v>0</v>
      </c>
      <c r="H59" s="473"/>
      <c r="I59" s="234"/>
      <c r="J59" s="252"/>
      <c r="K59" s="252"/>
      <c r="L59" s="252"/>
      <c r="M59" s="328"/>
    </row>
    <row r="60" spans="1:13" ht="12.75" customHeight="1">
      <c r="A60" s="261"/>
      <c r="B60" s="259"/>
      <c r="C60" s="1075"/>
      <c r="D60" s="1076"/>
      <c r="E60" s="91"/>
      <c r="F60" s="91"/>
      <c r="G60" s="709">
        <f>E60*F60</f>
        <v>0</v>
      </c>
      <c r="H60" s="473"/>
      <c r="I60" s="234"/>
      <c r="J60" s="252"/>
      <c r="K60" s="252"/>
      <c r="L60" s="252"/>
      <c r="M60" s="328"/>
    </row>
    <row r="61" spans="1:13" ht="12.75" customHeight="1">
      <c r="A61" s="261"/>
      <c r="B61" s="259"/>
      <c r="C61" s="1073"/>
      <c r="D61" s="1074"/>
      <c r="E61" s="91"/>
      <c r="F61" s="91"/>
      <c r="G61" s="709">
        <f>E61*F61</f>
        <v>0</v>
      </c>
      <c r="H61" s="473"/>
      <c r="I61" s="234"/>
      <c r="J61" s="252"/>
      <c r="K61" s="252"/>
      <c r="L61" s="252"/>
      <c r="M61" s="328"/>
    </row>
    <row r="62" spans="1:13" ht="12.75">
      <c r="A62" s="261"/>
      <c r="B62" s="259"/>
      <c r="C62" s="1072" t="s">
        <v>319</v>
      </c>
      <c r="D62" s="1072"/>
      <c r="E62" s="1072"/>
      <c r="F62" s="1072"/>
      <c r="G62" s="666">
        <f>SUM(G57:G61)</f>
        <v>0</v>
      </c>
      <c r="H62" s="473"/>
      <c r="I62" s="234"/>
      <c r="J62" s="252"/>
      <c r="K62" s="252"/>
      <c r="L62" s="252"/>
      <c r="M62" s="328"/>
    </row>
    <row r="63" spans="1:13" ht="12.75">
      <c r="A63" s="261"/>
      <c r="B63" s="259"/>
      <c r="C63" s="270"/>
      <c r="D63" s="272"/>
      <c r="E63" s="272"/>
      <c r="F63" s="272"/>
      <c r="G63" s="273"/>
      <c r="H63" s="473"/>
      <c r="I63" s="234"/>
      <c r="J63" s="252"/>
      <c r="K63" s="252"/>
      <c r="L63" s="252"/>
      <c r="M63" s="328"/>
    </row>
    <row r="64" spans="1:23" s="327" customFormat="1" ht="24.75" customHeight="1">
      <c r="A64" s="471"/>
      <c r="B64" s="472"/>
      <c r="C64" s="828" t="s">
        <v>317</v>
      </c>
      <c r="D64" s="829"/>
      <c r="E64" s="829"/>
      <c r="F64" s="829"/>
      <c r="G64" s="846"/>
      <c r="H64" s="473"/>
      <c r="I64" s="234"/>
      <c r="J64" s="175"/>
      <c r="K64" s="175"/>
      <c r="L64" s="175"/>
      <c r="M64" s="176"/>
      <c r="N64" s="175"/>
      <c r="O64" s="175"/>
      <c r="P64" s="175"/>
      <c r="Q64" s="175"/>
      <c r="R64" s="175"/>
      <c r="S64" s="175"/>
      <c r="T64" s="175"/>
      <c r="U64" s="175"/>
      <c r="V64" s="175"/>
      <c r="W64" s="175"/>
    </row>
    <row r="65" spans="1:13" ht="25.5" customHeight="1">
      <c r="A65" s="261"/>
      <c r="B65" s="259"/>
      <c r="C65" s="856" t="s">
        <v>327</v>
      </c>
      <c r="D65" s="857"/>
      <c r="E65" s="857"/>
      <c r="F65" s="857"/>
      <c r="G65" s="858"/>
      <c r="H65" s="473"/>
      <c r="I65" s="234"/>
      <c r="J65" s="252"/>
      <c r="K65" s="252"/>
      <c r="L65" s="252"/>
      <c r="M65" s="328"/>
    </row>
    <row r="66" spans="1:13" ht="12.75" customHeight="1">
      <c r="A66" s="261"/>
      <c r="B66" s="259"/>
      <c r="C66" s="1077" t="s">
        <v>37</v>
      </c>
      <c r="D66" s="1078"/>
      <c r="E66" s="1065" t="s">
        <v>328</v>
      </c>
      <c r="F66" s="1065" t="s">
        <v>329</v>
      </c>
      <c r="G66" s="1065" t="s">
        <v>18</v>
      </c>
      <c r="H66" s="473"/>
      <c r="I66" s="234"/>
      <c r="J66" s="252"/>
      <c r="K66" s="252"/>
      <c r="L66" s="252"/>
      <c r="M66" s="328"/>
    </row>
    <row r="67" spans="1:13" ht="27.75" customHeight="1">
      <c r="A67" s="261"/>
      <c r="B67" s="259"/>
      <c r="C67" s="1079"/>
      <c r="D67" s="1080"/>
      <c r="E67" s="1066"/>
      <c r="F67" s="1066"/>
      <c r="G67" s="1066"/>
      <c r="H67" s="473"/>
      <c r="I67" s="497"/>
      <c r="J67" s="252"/>
      <c r="K67" s="252"/>
      <c r="L67" s="252"/>
      <c r="M67" s="328"/>
    </row>
    <row r="68" spans="1:13" ht="12.75">
      <c r="A68" s="261"/>
      <c r="B68" s="259"/>
      <c r="C68" s="1070" t="s">
        <v>326</v>
      </c>
      <c r="D68" s="1071"/>
      <c r="E68" s="152"/>
      <c r="F68" s="151"/>
      <c r="G68" s="711">
        <f>F68</f>
        <v>0</v>
      </c>
      <c r="H68" s="473"/>
      <c r="I68" s="497"/>
      <c r="J68" s="252"/>
      <c r="K68" s="252"/>
      <c r="L68" s="252"/>
      <c r="M68" s="328"/>
    </row>
    <row r="69" spans="1:13" ht="12.75">
      <c r="A69" s="261"/>
      <c r="B69" s="259"/>
      <c r="C69" s="1109" t="s">
        <v>335</v>
      </c>
      <c r="D69" s="1110"/>
      <c r="E69" s="12"/>
      <c r="F69" s="12"/>
      <c r="G69" s="710">
        <f>F69</f>
        <v>0</v>
      </c>
      <c r="H69" s="498"/>
      <c r="I69" s="497"/>
      <c r="J69" s="449"/>
      <c r="K69" s="449"/>
      <c r="L69" s="449"/>
      <c r="M69" s="451"/>
    </row>
    <row r="70" spans="1:9" ht="12.75">
      <c r="A70" s="261"/>
      <c r="B70" s="259"/>
      <c r="C70" s="1067" t="s">
        <v>320</v>
      </c>
      <c r="D70" s="1068"/>
      <c r="E70" s="1068"/>
      <c r="F70" s="1069"/>
      <c r="G70" s="666">
        <f>SUM(G68:G69)</f>
        <v>0</v>
      </c>
      <c r="H70" s="498"/>
      <c r="I70" s="497"/>
    </row>
    <row r="71" spans="1:9" ht="12.75">
      <c r="A71" s="261"/>
      <c r="B71" s="259"/>
      <c r="C71" s="270"/>
      <c r="D71" s="272"/>
      <c r="E71" s="272"/>
      <c r="F71" s="272"/>
      <c r="G71" s="273"/>
      <c r="H71" s="498"/>
      <c r="I71" s="497"/>
    </row>
    <row r="72" spans="1:23" s="327" customFormat="1" ht="24.75" customHeight="1">
      <c r="A72" s="471"/>
      <c r="B72" s="472"/>
      <c r="C72" s="828" t="s">
        <v>192</v>
      </c>
      <c r="D72" s="829"/>
      <c r="E72" s="829"/>
      <c r="F72" s="829"/>
      <c r="G72" s="846"/>
      <c r="H72" s="473"/>
      <c r="I72" s="234"/>
      <c r="J72" s="175"/>
      <c r="K72" s="175"/>
      <c r="L72" s="175"/>
      <c r="M72" s="176"/>
      <c r="N72" s="175"/>
      <c r="O72" s="175"/>
      <c r="P72" s="175"/>
      <c r="Q72" s="175"/>
      <c r="R72" s="175"/>
      <c r="S72" s="175"/>
      <c r="T72" s="175"/>
      <c r="U72" s="175"/>
      <c r="V72" s="175"/>
      <c r="W72" s="175"/>
    </row>
    <row r="73" spans="1:9" ht="24.75" customHeight="1">
      <c r="A73" s="261"/>
      <c r="B73" s="259"/>
      <c r="C73" s="856" t="s">
        <v>331</v>
      </c>
      <c r="D73" s="857"/>
      <c r="E73" s="857"/>
      <c r="F73" s="857"/>
      <c r="G73" s="858"/>
      <c r="H73" s="498"/>
      <c r="I73" s="234"/>
    </row>
    <row r="74" spans="1:9" ht="12.75" customHeight="1">
      <c r="A74" s="261"/>
      <c r="B74" s="259"/>
      <c r="C74" s="1077" t="s">
        <v>37</v>
      </c>
      <c r="D74" s="1078"/>
      <c r="E74" s="1077" t="s">
        <v>330</v>
      </c>
      <c r="F74" s="1078"/>
      <c r="G74" s="1065" t="s">
        <v>18</v>
      </c>
      <c r="H74" s="498"/>
      <c r="I74" s="234"/>
    </row>
    <row r="75" spans="1:9" ht="12.75">
      <c r="A75" s="261"/>
      <c r="B75" s="259"/>
      <c r="C75" s="1079"/>
      <c r="D75" s="1080"/>
      <c r="E75" s="1079"/>
      <c r="F75" s="1080"/>
      <c r="G75" s="1066"/>
      <c r="H75" s="498"/>
      <c r="I75" s="234"/>
    </row>
    <row r="76" spans="1:9" ht="12.75">
      <c r="A76" s="261"/>
      <c r="B76" s="259"/>
      <c r="C76" s="1111" t="s">
        <v>195</v>
      </c>
      <c r="D76" s="1112"/>
      <c r="E76" s="1102"/>
      <c r="F76" s="1102"/>
      <c r="G76" s="711">
        <f aca="true" t="shared" si="4" ref="G76:G81">E76</f>
        <v>0</v>
      </c>
      <c r="H76" s="498"/>
      <c r="I76" s="234"/>
    </row>
    <row r="77" spans="1:9" ht="12.75">
      <c r="A77" s="261"/>
      <c r="B77" s="259"/>
      <c r="C77" s="1106" t="s">
        <v>193</v>
      </c>
      <c r="D77" s="1107"/>
      <c r="E77" s="1103"/>
      <c r="F77" s="1103"/>
      <c r="G77" s="709">
        <f t="shared" si="4"/>
        <v>0</v>
      </c>
      <c r="H77" s="498"/>
      <c r="I77" s="234"/>
    </row>
    <row r="78" spans="1:9" ht="12.75">
      <c r="A78" s="261"/>
      <c r="B78" s="259"/>
      <c r="C78" s="1106" t="s">
        <v>194</v>
      </c>
      <c r="D78" s="1107"/>
      <c r="E78" s="1103"/>
      <c r="F78" s="1103"/>
      <c r="G78" s="709">
        <f t="shared" si="4"/>
        <v>0</v>
      </c>
      <c r="H78" s="498"/>
      <c r="I78" s="234"/>
    </row>
    <row r="79" spans="1:9" ht="12.75">
      <c r="A79" s="261"/>
      <c r="B79" s="259"/>
      <c r="C79" s="1106" t="s">
        <v>197</v>
      </c>
      <c r="D79" s="1107"/>
      <c r="E79" s="1103"/>
      <c r="F79" s="1103"/>
      <c r="G79" s="709">
        <f t="shared" si="4"/>
        <v>0</v>
      </c>
      <c r="H79" s="498"/>
      <c r="I79" s="234"/>
    </row>
    <row r="80" spans="1:9" ht="12.75">
      <c r="A80" s="261"/>
      <c r="B80" s="259"/>
      <c r="C80" s="1106" t="s">
        <v>198</v>
      </c>
      <c r="D80" s="1107"/>
      <c r="E80" s="1103"/>
      <c r="F80" s="1103"/>
      <c r="G80" s="709">
        <f t="shared" si="4"/>
        <v>0</v>
      </c>
      <c r="H80" s="498"/>
      <c r="I80" s="234"/>
    </row>
    <row r="81" spans="1:9" ht="12.75">
      <c r="A81" s="261"/>
      <c r="B81" s="259"/>
      <c r="C81" s="1104" t="s">
        <v>196</v>
      </c>
      <c r="D81" s="1105"/>
      <c r="E81" s="1108"/>
      <c r="F81" s="1108"/>
      <c r="G81" s="710">
        <f t="shared" si="4"/>
        <v>0</v>
      </c>
      <c r="H81" s="498"/>
      <c r="I81" s="234"/>
    </row>
    <row r="82" spans="1:9" ht="12.75">
      <c r="A82" s="261"/>
      <c r="B82" s="259"/>
      <c r="C82" s="1067" t="s">
        <v>321</v>
      </c>
      <c r="D82" s="1068"/>
      <c r="E82" s="1068"/>
      <c r="F82" s="1069"/>
      <c r="G82" s="666">
        <f>SUM(G76:G81)</f>
        <v>0</v>
      </c>
      <c r="H82" s="498"/>
      <c r="I82" s="234"/>
    </row>
    <row r="83" spans="1:9" ht="13.5" customHeight="1">
      <c r="A83" s="261"/>
      <c r="B83" s="259"/>
      <c r="C83" s="270"/>
      <c r="D83" s="272"/>
      <c r="E83" s="272"/>
      <c r="F83" s="272"/>
      <c r="G83" s="273"/>
      <c r="H83" s="498"/>
      <c r="I83" s="234"/>
    </row>
    <row r="84" spans="1:9" ht="17.25" customHeight="1">
      <c r="A84" s="261"/>
      <c r="B84" s="278"/>
      <c r="C84" s="279"/>
      <c r="D84" s="280"/>
      <c r="E84" s="280"/>
      <c r="F84" s="280"/>
      <c r="G84" s="281"/>
      <c r="H84" s="499"/>
      <c r="I84" s="234"/>
    </row>
    <row r="85" ht="12.75">
      <c r="I85" s="234"/>
    </row>
    <row r="86" ht="12.75">
      <c r="I86" s="234"/>
    </row>
    <row r="87" ht="12.75">
      <c r="I87" s="234"/>
    </row>
    <row r="88" ht="12.75">
      <c r="I88" s="234"/>
    </row>
    <row r="89" ht="12.75">
      <c r="I89" s="234"/>
    </row>
    <row r="90" ht="12.75">
      <c r="I90" s="234"/>
    </row>
    <row r="91" ht="12.75">
      <c r="I91" s="234"/>
    </row>
    <row r="92" ht="12.75">
      <c r="I92" s="234"/>
    </row>
    <row r="93" ht="12.75">
      <c r="I93" s="234"/>
    </row>
    <row r="94" ht="12.75">
      <c r="I94" s="234"/>
    </row>
    <row r="95" ht="12.75">
      <c r="I95" s="234"/>
    </row>
    <row r="96" ht="12.75">
      <c r="I96" s="234"/>
    </row>
    <row r="97" ht="12.75">
      <c r="I97" s="234"/>
    </row>
    <row r="98" ht="12.75">
      <c r="I98" s="234"/>
    </row>
    <row r="99" ht="12.75">
      <c r="I99" s="234"/>
    </row>
    <row r="100" ht="12.75">
      <c r="I100" s="234"/>
    </row>
    <row r="101" ht="12.75">
      <c r="I101" s="234"/>
    </row>
    <row r="102" ht="12.75">
      <c r="I102" s="234"/>
    </row>
    <row r="103" ht="12.75">
      <c r="I103" s="234"/>
    </row>
    <row r="104" ht="12.75">
      <c r="I104" s="234"/>
    </row>
    <row r="105" ht="12.75">
      <c r="I105" s="234"/>
    </row>
    <row r="106" ht="12.75">
      <c r="I106" s="234"/>
    </row>
    <row r="107" ht="12.75">
      <c r="I107" s="234"/>
    </row>
    <row r="108" ht="12.75">
      <c r="I108" s="234"/>
    </row>
    <row r="109" ht="12.75">
      <c r="I109" s="234"/>
    </row>
    <row r="110" ht="12.75">
      <c r="I110" s="234"/>
    </row>
    <row r="111" ht="12.75">
      <c r="I111" s="234"/>
    </row>
    <row r="112" ht="12.75">
      <c r="I112" s="234"/>
    </row>
    <row r="113" ht="12.75">
      <c r="I113" s="234"/>
    </row>
    <row r="114" ht="12.75">
      <c r="I114" s="234"/>
    </row>
    <row r="115" ht="12.75">
      <c r="I115" s="234"/>
    </row>
    <row r="116" ht="12.75">
      <c r="I116" s="234"/>
    </row>
    <row r="117" ht="12.75">
      <c r="I117" s="234"/>
    </row>
    <row r="118" ht="12.75">
      <c r="I118" s="234"/>
    </row>
    <row r="119" ht="12.75">
      <c r="I119" s="234"/>
    </row>
    <row r="120" ht="12.75">
      <c r="I120" s="234"/>
    </row>
    <row r="121" ht="12.75">
      <c r="I121" s="234"/>
    </row>
    <row r="122" ht="12.75">
      <c r="I122" s="234"/>
    </row>
    <row r="123" ht="12.75">
      <c r="I123" s="234"/>
    </row>
    <row r="124" ht="12.75">
      <c r="I124" s="234"/>
    </row>
    <row r="125" ht="12.75">
      <c r="I125" s="234"/>
    </row>
    <row r="126" ht="12.75">
      <c r="I126" s="234"/>
    </row>
    <row r="127" ht="12.75">
      <c r="I127" s="234"/>
    </row>
    <row r="128" ht="12.75">
      <c r="I128" s="234"/>
    </row>
    <row r="129" ht="12.75">
      <c r="I129" s="234"/>
    </row>
    <row r="130" ht="12.75">
      <c r="I130" s="234"/>
    </row>
    <row r="131" ht="12.75">
      <c r="I131" s="234"/>
    </row>
    <row r="132" ht="12.75">
      <c r="I132" s="234"/>
    </row>
    <row r="133" ht="12.75">
      <c r="I133" s="234"/>
    </row>
    <row r="134" ht="12.75">
      <c r="I134" s="234"/>
    </row>
    <row r="135" ht="12.75">
      <c r="I135" s="234"/>
    </row>
    <row r="136" ht="12.75">
      <c r="I136" s="234"/>
    </row>
    <row r="137" ht="12.75">
      <c r="I137" s="234"/>
    </row>
    <row r="138" ht="12.75">
      <c r="I138" s="234"/>
    </row>
    <row r="139" ht="12.75">
      <c r="I139" s="234"/>
    </row>
    <row r="140" ht="12.75">
      <c r="I140" s="234"/>
    </row>
    <row r="141" ht="12.75">
      <c r="I141" s="234"/>
    </row>
    <row r="142" ht="12.75">
      <c r="I142" s="234"/>
    </row>
    <row r="143" ht="12.75">
      <c r="I143" s="234"/>
    </row>
    <row r="144" ht="12.75">
      <c r="I144" s="234"/>
    </row>
    <row r="145" ht="12.75">
      <c r="I145" s="234"/>
    </row>
    <row r="146" ht="12.75">
      <c r="I146" s="234"/>
    </row>
    <row r="147" ht="12.75">
      <c r="I147" s="234"/>
    </row>
    <row r="148" ht="12.75">
      <c r="I148" s="234"/>
    </row>
    <row r="149" ht="12.75">
      <c r="I149" s="234"/>
    </row>
    <row r="150" ht="12.75">
      <c r="I150" s="234"/>
    </row>
    <row r="151" ht="12.75">
      <c r="I151" s="234"/>
    </row>
    <row r="152" ht="12.75">
      <c r="I152" s="234"/>
    </row>
    <row r="153" ht="12.75">
      <c r="I153" s="234"/>
    </row>
    <row r="154" ht="12.75">
      <c r="I154" s="234"/>
    </row>
    <row r="155" ht="12.75">
      <c r="I155" s="234"/>
    </row>
    <row r="156" ht="12.75">
      <c r="I156" s="234"/>
    </row>
    <row r="157" ht="12.75">
      <c r="I157" s="234"/>
    </row>
    <row r="158" ht="12.75">
      <c r="I158" s="234"/>
    </row>
    <row r="159" ht="12.75">
      <c r="I159" s="234"/>
    </row>
    <row r="160" ht="12.75">
      <c r="I160" s="234"/>
    </row>
    <row r="161" ht="12.75">
      <c r="I161" s="234"/>
    </row>
    <row r="162" ht="12.75">
      <c r="I162" s="234"/>
    </row>
    <row r="163" ht="12.75">
      <c r="I163" s="234"/>
    </row>
    <row r="164" ht="12.75">
      <c r="I164" s="234"/>
    </row>
    <row r="165" ht="12.75">
      <c r="I165" s="234"/>
    </row>
    <row r="166" ht="12.75">
      <c r="I166" s="234"/>
    </row>
    <row r="167" ht="12.75">
      <c r="I167" s="234"/>
    </row>
    <row r="168" ht="12.75">
      <c r="I168" s="234"/>
    </row>
    <row r="169" ht="12.75">
      <c r="I169" s="234"/>
    </row>
    <row r="170" ht="12.75">
      <c r="I170" s="234"/>
    </row>
    <row r="171" ht="12.75">
      <c r="I171" s="234"/>
    </row>
    <row r="172" ht="12.75">
      <c r="I172" s="234"/>
    </row>
    <row r="173" ht="12.75">
      <c r="I173" s="234"/>
    </row>
    <row r="174" ht="12.75">
      <c r="I174" s="234"/>
    </row>
    <row r="175" ht="12.75">
      <c r="I175" s="234"/>
    </row>
    <row r="176" ht="12.75">
      <c r="I176" s="234"/>
    </row>
    <row r="177" ht="12.75">
      <c r="I177" s="234"/>
    </row>
    <row r="178" ht="12.75">
      <c r="I178" s="234"/>
    </row>
    <row r="179" ht="12.75">
      <c r="I179" s="234"/>
    </row>
    <row r="180" ht="12.75">
      <c r="I180" s="234"/>
    </row>
    <row r="181" ht="12.75">
      <c r="I181" s="234"/>
    </row>
    <row r="182" ht="12.75">
      <c r="I182" s="234"/>
    </row>
    <row r="183" ht="12.75">
      <c r="I183" s="234"/>
    </row>
    <row r="184" ht="12.75">
      <c r="I184" s="234"/>
    </row>
    <row r="185" ht="12.75">
      <c r="I185" s="234"/>
    </row>
    <row r="186" ht="12.75">
      <c r="I186" s="234"/>
    </row>
    <row r="187" ht="12.75">
      <c r="I187" s="234"/>
    </row>
    <row r="188" ht="12.75">
      <c r="I188" s="234"/>
    </row>
    <row r="189" ht="12.75">
      <c r="I189" s="234"/>
    </row>
    <row r="190" ht="12.75">
      <c r="I190" s="234"/>
    </row>
    <row r="191" ht="12.75">
      <c r="I191" s="234"/>
    </row>
    <row r="192" ht="12.75">
      <c r="I192" s="234"/>
    </row>
    <row r="193" ht="12.75">
      <c r="I193" s="234"/>
    </row>
    <row r="194" ht="12.75">
      <c r="I194" s="234"/>
    </row>
    <row r="195" ht="12.75">
      <c r="I195" s="234"/>
    </row>
    <row r="196" ht="12.75">
      <c r="I196" s="234"/>
    </row>
    <row r="197" ht="12.75">
      <c r="I197" s="234"/>
    </row>
    <row r="198" ht="12.75">
      <c r="I198" s="234"/>
    </row>
    <row r="199" ht="12.75">
      <c r="I199" s="234"/>
    </row>
    <row r="200" ht="12.75">
      <c r="I200" s="234"/>
    </row>
    <row r="201" ht="12.75">
      <c r="I201" s="234"/>
    </row>
    <row r="202" ht="12.75">
      <c r="I202" s="234"/>
    </row>
    <row r="203" ht="12.75">
      <c r="I203" s="234"/>
    </row>
    <row r="204" ht="12.75">
      <c r="I204" s="234"/>
    </row>
    <row r="205" ht="12.75">
      <c r="I205" s="234"/>
    </row>
    <row r="206" ht="12.75">
      <c r="I206" s="234"/>
    </row>
    <row r="207" ht="12.75">
      <c r="I207" s="234"/>
    </row>
    <row r="208" ht="12.75">
      <c r="I208" s="234"/>
    </row>
    <row r="209" ht="12.75">
      <c r="I209" s="234"/>
    </row>
    <row r="210" ht="12.75">
      <c r="I210" s="234"/>
    </row>
    <row r="211" ht="12.75">
      <c r="I211" s="234"/>
    </row>
    <row r="212" ht="12.75">
      <c r="I212" s="234"/>
    </row>
    <row r="213" ht="12.75">
      <c r="I213" s="234"/>
    </row>
    <row r="214" ht="12.75">
      <c r="I214" s="234"/>
    </row>
    <row r="215" ht="12.75">
      <c r="I215" s="234"/>
    </row>
    <row r="216" ht="12.75">
      <c r="I216" s="234"/>
    </row>
    <row r="217" ht="12.75">
      <c r="I217" s="234"/>
    </row>
    <row r="218" ht="12.75">
      <c r="I218" s="234"/>
    </row>
    <row r="219" ht="12.75">
      <c r="I219" s="234"/>
    </row>
    <row r="220" ht="12.75">
      <c r="I220" s="234"/>
    </row>
    <row r="221" ht="12.75">
      <c r="I221" s="234"/>
    </row>
    <row r="222" ht="12.75">
      <c r="I222" s="234"/>
    </row>
    <row r="223" ht="12.75">
      <c r="I223" s="234"/>
    </row>
    <row r="224" ht="12.75">
      <c r="I224" s="234"/>
    </row>
    <row r="225" ht="12.75">
      <c r="I225" s="234"/>
    </row>
    <row r="226" ht="12.75">
      <c r="I226" s="234"/>
    </row>
    <row r="227" ht="12.75">
      <c r="I227" s="234"/>
    </row>
    <row r="228" ht="12.75">
      <c r="I228" s="234"/>
    </row>
  </sheetData>
  <sheetProtection password="9323" sheet="1" insertRows="0" selectLockedCells="1"/>
  <mergeCells count="58">
    <mergeCell ref="C65:G65"/>
    <mergeCell ref="E80:F80"/>
    <mergeCell ref="E81:F81"/>
    <mergeCell ref="G66:G67"/>
    <mergeCell ref="E78:F78"/>
    <mergeCell ref="F66:F67"/>
    <mergeCell ref="C69:D69"/>
    <mergeCell ref="C77:D77"/>
    <mergeCell ref="C76:D76"/>
    <mergeCell ref="E79:F79"/>
    <mergeCell ref="C82:F82"/>
    <mergeCell ref="E74:F75"/>
    <mergeCell ref="G74:G75"/>
    <mergeCell ref="E76:F76"/>
    <mergeCell ref="E77:F77"/>
    <mergeCell ref="C33:F33"/>
    <mergeCell ref="C81:D81"/>
    <mergeCell ref="C80:D80"/>
    <mergeCell ref="C79:D79"/>
    <mergeCell ref="C78:D78"/>
    <mergeCell ref="C54:G54"/>
    <mergeCell ref="C51:F51"/>
    <mergeCell ref="C18:G18"/>
    <mergeCell ref="C35:G35"/>
    <mergeCell ref="E15:F15"/>
    <mergeCell ref="E16:F16"/>
    <mergeCell ref="C32:F32"/>
    <mergeCell ref="C50:F50"/>
    <mergeCell ref="E55:E56"/>
    <mergeCell ref="C49:F49"/>
    <mergeCell ref="B6:H6"/>
    <mergeCell ref="B1:H1"/>
    <mergeCell ref="B2:H2"/>
    <mergeCell ref="B3:H3"/>
    <mergeCell ref="B4:H4"/>
    <mergeCell ref="B5:H5"/>
    <mergeCell ref="C13:G13"/>
    <mergeCell ref="C53:G53"/>
    <mergeCell ref="C74:D75"/>
    <mergeCell ref="C72:G72"/>
    <mergeCell ref="C58:D58"/>
    <mergeCell ref="C59:D59"/>
    <mergeCell ref="C60:D60"/>
    <mergeCell ref="C8:G8"/>
    <mergeCell ref="C12:G12"/>
    <mergeCell ref="C48:F48"/>
    <mergeCell ref="C66:D67"/>
    <mergeCell ref="C55:D56"/>
    <mergeCell ref="F55:F56"/>
    <mergeCell ref="G55:G56"/>
    <mergeCell ref="C73:G73"/>
    <mergeCell ref="E66:E67"/>
    <mergeCell ref="C70:F70"/>
    <mergeCell ref="C68:D68"/>
    <mergeCell ref="C62:F62"/>
    <mergeCell ref="C61:D61"/>
    <mergeCell ref="C57:D57"/>
    <mergeCell ref="C64:G64"/>
  </mergeCells>
  <conditionalFormatting sqref="F68">
    <cfRule type="cellIs" priority="4" dxfId="0" operator="lessThan" stopIfTrue="1">
      <formula>1</formula>
    </cfRule>
  </conditionalFormatting>
  <printOptions horizontalCentered="1"/>
  <pageMargins left="0.31496062992125984" right="0.31496062992125984" top="1.1811023622047245" bottom="0.6299212598425197" header="0" footer="0"/>
  <pageSetup horizontalDpi="600" verticalDpi="600" orientation="portrait" scale="70" r:id="rId2"/>
  <headerFooter alignWithMargins="0">
    <oddFooter>&amp;C_______________________
VoBo Ordenador Gasto&amp;RVicerrectoría Administrativa
&amp;F
&amp;A</oddFooter>
  </headerFooter>
  <rowBreaks count="1" manualBreakCount="1">
    <brk id="52" min="1" max="7" man="1"/>
  </rowBreaks>
  <ignoredErrors>
    <ignoredError sqref="E20:E29 E39:E46 E37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Q60"/>
  <sheetViews>
    <sheetView showGridLines="0" zoomScaleSheetLayoutView="100" zoomScalePageLayoutView="0" workbookViewId="0" topLeftCell="A1">
      <selection activeCell="A13" sqref="A13"/>
    </sheetView>
  </sheetViews>
  <sheetFormatPr defaultColWidth="11.421875" defaultRowHeight="12.75"/>
  <cols>
    <col min="1" max="1" width="60.7109375" style="144" customWidth="1"/>
    <col min="2" max="2" width="30.8515625" style="524" customWidth="1"/>
    <col min="3" max="3" width="16.57421875" style="506" customWidth="1"/>
    <col min="4" max="4" width="15.00390625" style="144" bestFit="1" customWidth="1"/>
    <col min="5" max="5" width="4.421875" style="144" bestFit="1" customWidth="1"/>
    <col min="6" max="6" width="2.421875" style="144" bestFit="1" customWidth="1"/>
    <col min="7" max="9" width="11.421875" style="144" customWidth="1"/>
    <col min="10" max="10" width="14.57421875" style="144" bestFit="1" customWidth="1"/>
    <col min="11" max="11" width="15.00390625" style="144" hidden="1" customWidth="1"/>
    <col min="12" max="12" width="13.140625" style="144" bestFit="1" customWidth="1"/>
    <col min="13" max="17" width="11.421875" style="144" customWidth="1"/>
    <col min="18" max="18" width="13.00390625" style="144" customWidth="1"/>
    <col min="19" max="16384" width="11.421875" style="144" customWidth="1"/>
  </cols>
  <sheetData>
    <row r="1" spans="1:12" s="507" customFormat="1" ht="12.75">
      <c r="A1" s="1113"/>
      <c r="B1" s="1114"/>
      <c r="C1" s="506"/>
      <c r="F1" s="143"/>
      <c r="G1" s="143"/>
      <c r="H1" s="143"/>
      <c r="I1" s="143"/>
      <c r="J1" s="143"/>
      <c r="K1" s="143"/>
      <c r="L1" s="143"/>
    </row>
    <row r="2" spans="1:12" s="507" customFormat="1" ht="12.75">
      <c r="A2" s="1115" t="s">
        <v>565</v>
      </c>
      <c r="B2" s="1116" t="s">
        <v>51</v>
      </c>
      <c r="C2" s="506"/>
      <c r="F2" s="143"/>
      <c r="G2" s="143"/>
      <c r="H2" s="143"/>
      <c r="I2" s="143"/>
      <c r="J2" s="143"/>
      <c r="K2" s="143"/>
      <c r="L2" s="143"/>
    </row>
    <row r="3" spans="1:12" s="507" customFormat="1" ht="12.75">
      <c r="A3" s="1115" t="s">
        <v>344</v>
      </c>
      <c r="B3" s="1116" t="s">
        <v>171</v>
      </c>
      <c r="C3" s="506"/>
      <c r="F3" s="143"/>
      <c r="G3" s="143"/>
      <c r="H3" s="143"/>
      <c r="I3" s="143"/>
      <c r="J3" s="143"/>
      <c r="K3" s="143"/>
      <c r="L3" s="143"/>
    </row>
    <row r="4" spans="1:12" s="507" customFormat="1" ht="12.75" customHeight="1">
      <c r="A4" s="1117" t="s">
        <v>562</v>
      </c>
      <c r="B4" s="1118"/>
      <c r="C4" s="506"/>
      <c r="F4" s="143"/>
      <c r="G4" s="143"/>
      <c r="H4" s="143"/>
      <c r="I4" s="143"/>
      <c r="J4" s="143"/>
      <c r="K4" s="143"/>
      <c r="L4" s="143"/>
    </row>
    <row r="5" spans="1:12" s="507" customFormat="1" ht="15" customHeight="1" thickBot="1">
      <c r="A5" s="1119"/>
      <c r="B5" s="1120" t="s">
        <v>171</v>
      </c>
      <c r="C5" s="506"/>
      <c r="F5" s="143"/>
      <c r="G5" s="143"/>
      <c r="H5" s="143"/>
      <c r="I5" s="143"/>
      <c r="J5" s="143"/>
      <c r="K5" s="143"/>
      <c r="L5" s="143"/>
    </row>
    <row r="6" spans="1:12" s="142" customFormat="1" ht="4.5" customHeight="1" thickBot="1">
      <c r="A6" s="131"/>
      <c r="B6" s="132"/>
      <c r="C6" s="506"/>
      <c r="F6" s="143"/>
      <c r="G6" s="143"/>
      <c r="H6" s="143"/>
      <c r="I6" s="143"/>
      <c r="J6" s="143"/>
      <c r="K6" s="143"/>
      <c r="L6" s="143"/>
    </row>
    <row r="7" spans="1:12" s="508" customFormat="1" ht="24.75" customHeight="1" thickBot="1">
      <c r="A7" s="1128" t="s">
        <v>535</v>
      </c>
      <c r="B7" s="1129"/>
      <c r="C7" s="506"/>
      <c r="D7" s="261"/>
      <c r="F7" s="143"/>
      <c r="G7" s="143"/>
      <c r="H7" s="143"/>
      <c r="I7" s="144"/>
      <c r="J7" s="143"/>
      <c r="K7" s="143"/>
      <c r="L7" s="143"/>
    </row>
    <row r="8" spans="1:9" s="511" customFormat="1" ht="7.5" customHeight="1" thickBot="1">
      <c r="A8" s="509"/>
      <c r="B8" s="510"/>
      <c r="C8" s="506"/>
      <c r="H8" s="143"/>
      <c r="I8" s="144"/>
    </row>
    <row r="9" spans="1:9" s="511" customFormat="1" ht="27" customHeight="1" thickBot="1">
      <c r="A9" s="1123" t="s">
        <v>63</v>
      </c>
      <c r="B9" s="1124"/>
      <c r="C9" s="506"/>
      <c r="H9" s="143"/>
      <c r="I9" s="144"/>
    </row>
    <row r="10" spans="1:12" s="511" customFormat="1" ht="12.75">
      <c r="A10" s="1077" t="s">
        <v>64</v>
      </c>
      <c r="B10" s="1125" t="s">
        <v>18</v>
      </c>
      <c r="C10" s="506"/>
      <c r="F10" s="512"/>
      <c r="G10" s="512"/>
      <c r="H10" s="143"/>
      <c r="I10" s="144"/>
      <c r="J10" s="512"/>
      <c r="K10" s="512"/>
      <c r="L10" s="512"/>
    </row>
    <row r="11" spans="1:12" s="512" customFormat="1" ht="9" customHeight="1">
      <c r="A11" s="1079"/>
      <c r="B11" s="1126"/>
      <c r="C11" s="506"/>
      <c r="F11" s="143"/>
      <c r="G11" s="143"/>
      <c r="H11" s="143"/>
      <c r="I11" s="143"/>
      <c r="J11" s="143"/>
      <c r="K11" s="143"/>
      <c r="L11" s="143"/>
    </row>
    <row r="12" spans="1:3" s="143" customFormat="1" ht="15" customHeight="1">
      <c r="A12" s="698" t="s">
        <v>169</v>
      </c>
      <c r="B12" s="699">
        <f>SUM(B13:B14)</f>
        <v>0</v>
      </c>
      <c r="C12" s="506"/>
    </row>
    <row r="13" spans="1:17" ht="15" customHeight="1">
      <c r="A13" s="133" t="s">
        <v>181</v>
      </c>
      <c r="B13" s="513">
        <f>INVERSIÓN!F27</f>
        <v>0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5" customHeight="1">
      <c r="A14" s="134" t="s">
        <v>170</v>
      </c>
      <c r="B14" s="514">
        <f>INVERSIÓN!F28</f>
        <v>0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</row>
    <row r="15" spans="1:3" s="143" customFormat="1" ht="15" customHeight="1">
      <c r="A15" s="700" t="s">
        <v>70</v>
      </c>
      <c r="B15" s="701">
        <f>SUM(B16:B22)</f>
        <v>0</v>
      </c>
      <c r="C15" s="506"/>
    </row>
    <row r="16" spans="1:17" ht="15" customHeight="1">
      <c r="A16" s="103" t="s">
        <v>338</v>
      </c>
      <c r="B16" s="515">
        <f>SUMIF('CONTRATACIÓN PERSONAL'!F28:F87,"T",'CONTRATACIÓN PERSONAL'!K28:K87)</f>
        <v>0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17" ht="15" customHeight="1">
      <c r="A17" s="135" t="s">
        <v>527</v>
      </c>
      <c r="B17" s="517">
        <f>SUMIF('CONTRATACIÓN PERSONAL'!F28:F87,"OT",'CONTRATACIÓN PERSONAL'!K28:K87)</f>
        <v>0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5" customHeight="1">
      <c r="A18" s="103" t="s">
        <v>339</v>
      </c>
      <c r="B18" s="517">
        <f>SUMIF('CONTRATACIÓN PERSONAL'!F28:F87,"HC",'CONTRATACIÓN PERSONAL'!K28:K87)+ESTUDIANTES!F19</f>
        <v>0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19" spans="1:17" ht="15" customHeight="1">
      <c r="A19" s="135" t="s">
        <v>529</v>
      </c>
      <c r="B19" s="517">
        <f>SUMIF('CONTRATACIÓN PERSONAL'!F28:F87,"B",'CONTRATACIÓN PERSONAL'!K28:K87)</f>
        <v>0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1:17" ht="15" customHeight="1">
      <c r="A20" s="135" t="s">
        <v>454</v>
      </c>
      <c r="B20" s="515">
        <f>+'MONITORÍAS ACADÉMICAS'!N45</f>
        <v>0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</row>
    <row r="21" spans="1:17" ht="15" customHeight="1">
      <c r="A21" s="136" t="s">
        <v>453</v>
      </c>
      <c r="B21" s="515">
        <f>SUMIF('CONTRATACIÓN PERSONAL'!F28:F87,"M",'CONTRATACIÓN PERSONAL'!K28:K87)</f>
        <v>0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</row>
    <row r="22" spans="1:17" ht="15" customHeight="1">
      <c r="A22" s="103" t="s">
        <v>340</v>
      </c>
      <c r="B22" s="515">
        <f>SUMIF('CONTRATACIÓN PERSONAL'!F28:F87,"I",'CONTRATACIÓN PERSONAL'!K28:K87)</f>
        <v>0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</row>
    <row r="23" spans="1:3" s="143" customFormat="1" ht="15" customHeight="1">
      <c r="A23" s="700" t="s">
        <v>53</v>
      </c>
      <c r="B23" s="701">
        <f>SUM(B24:B40)</f>
        <v>0</v>
      </c>
      <c r="C23" s="506"/>
    </row>
    <row r="24" spans="1:17" ht="15" customHeight="1">
      <c r="A24" s="137" t="s">
        <v>65</v>
      </c>
      <c r="B24" s="515">
        <f>+'COMPRA EQUIPO'!J65</f>
        <v>0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</row>
    <row r="25" spans="1:17" ht="15" customHeight="1">
      <c r="A25" s="103" t="s">
        <v>60</v>
      </c>
      <c r="B25" s="515">
        <f>+SEGUROS!F23+SEGUROS!F34+ESTUDIANTES!F22-ESTUDIANTES!F19-ESTUDIANTES!F18-ESTUDIANTES!F17+ESTUDIANTES!F32-ESTUDIANTES!F29+ESTUDIANTES!F41</f>
        <v>0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</row>
    <row r="26" spans="1:17" ht="15" customHeight="1">
      <c r="A26" s="103" t="s">
        <v>55</v>
      </c>
      <c r="B26" s="515">
        <f>+'SERVICIOS MANTENIMIENTO'!$F$25+'SERVICIOS MANTENIMIENTO'!$F$40</f>
        <v>0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</row>
    <row r="27" spans="1:17" ht="17.25" customHeight="1">
      <c r="A27" s="138" t="s">
        <v>54</v>
      </c>
      <c r="B27" s="516">
        <f>+'MATERIALES Y SUMINISTROS'!$J$82</f>
        <v>0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</row>
    <row r="28" spans="1:17" ht="15" customHeight="1">
      <c r="A28" s="103" t="s">
        <v>59</v>
      </c>
      <c r="B28" s="515">
        <f>+'IMPRESOS Y PUBLICACIONES'!G70+'IMPRESOS Y PUBLICACIONES'!G84+LIBROS!$S$22+REVISTAS!$M$24+ESTUDIANTES!F18+ESTUDIANTES!F29</f>
        <v>0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</row>
    <row r="29" spans="1:17" ht="15" customHeight="1">
      <c r="A29" s="103" t="s">
        <v>66</v>
      </c>
      <c r="B29" s="515">
        <f>+'COMUNICACION Y TRANSPORTE'!$F$21+ESTUDIANTES!F17</f>
        <v>0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</row>
    <row r="30" spans="1:17" ht="15" customHeight="1">
      <c r="A30" s="103" t="s">
        <v>57</v>
      </c>
      <c r="B30" s="515">
        <f>+ARRENDAMIENTO!G36+ARRENDAMIENTO!G58</f>
        <v>0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</row>
    <row r="31" spans="1:17" ht="15" customHeight="1">
      <c r="A31" s="103" t="s">
        <v>144</v>
      </c>
      <c r="B31" s="515">
        <f>+'IMPUESTOS-TASAS-MULTAS'!$E$20+'IMPUESTOS-TASAS-MULTAS'!$E$30</f>
        <v>0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</row>
    <row r="32" spans="1:17" ht="15" customHeight="1">
      <c r="A32" s="103" t="s">
        <v>56</v>
      </c>
      <c r="B32" s="515">
        <f>+'SERVICIOS PUBLICOS'!$F$18+'SERVICIOS PUBLICOS'!$F$27</f>
        <v>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1:17" ht="15" customHeight="1">
      <c r="A33" s="103" t="s">
        <v>58</v>
      </c>
      <c r="B33" s="515">
        <f>+VIATICOS!$M$27</f>
        <v>0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</row>
    <row r="34" spans="1:17" ht="12.75">
      <c r="A34" s="103" t="s">
        <v>61</v>
      </c>
      <c r="B34" s="515">
        <f>+CAPACITACION!$Q$34</f>
        <v>0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</row>
    <row r="35" spans="1:17" ht="15" customHeight="1">
      <c r="A35" s="135" t="s">
        <v>491</v>
      </c>
      <c r="B35" s="515">
        <f>+INVERSIÓN!P29+INVERSIÓN!F38+INVERSIÓN!K29</f>
        <v>0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</row>
    <row r="36" spans="1:17" ht="15" customHeight="1">
      <c r="A36" s="103" t="s">
        <v>341</v>
      </c>
      <c r="B36" s="515">
        <v>0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</row>
    <row r="37" spans="1:17" ht="15" customHeight="1">
      <c r="A37" s="103" t="s">
        <v>256</v>
      </c>
      <c r="B37" s="517">
        <f>($B$52-$B$51)*0.05</f>
        <v>0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</row>
    <row r="38" spans="1:17" ht="15" customHeight="1">
      <c r="A38" s="103" t="s">
        <v>257</v>
      </c>
      <c r="B38" s="517">
        <f>($B$52-$B$51)*0.05</f>
        <v>0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</row>
    <row r="39" spans="1:17" ht="15" customHeight="1">
      <c r="A39" s="103" t="s">
        <v>258</v>
      </c>
      <c r="B39" s="517">
        <f>($B$52-$B$51)*0.05</f>
        <v>0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</row>
    <row r="40" spans="1:17" ht="15" customHeight="1">
      <c r="A40" s="113" t="s">
        <v>261</v>
      </c>
      <c r="B40" s="517">
        <f>($B$52-$B$51)*0.05</f>
        <v>0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</row>
    <row r="41" spans="1:17" ht="21.75" customHeight="1" thickBot="1">
      <c r="A41" s="692" t="s">
        <v>67</v>
      </c>
      <c r="B41" s="693">
        <f>+B23+B15+B12</f>
        <v>0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</row>
    <row r="42" spans="1:17" ht="12" customHeight="1" thickBot="1">
      <c r="A42" s="518"/>
      <c r="B42" s="519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</row>
    <row r="43" spans="1:9" s="511" customFormat="1" ht="27" customHeight="1" thickBot="1">
      <c r="A43" s="1123" t="s">
        <v>68</v>
      </c>
      <c r="B43" s="1124"/>
      <c r="C43" s="506"/>
      <c r="H43" s="143"/>
      <c r="I43" s="144"/>
    </row>
    <row r="44" spans="1:12" s="511" customFormat="1" ht="12.75">
      <c r="A44" s="1077" t="s">
        <v>64</v>
      </c>
      <c r="B44" s="1125" t="s">
        <v>18</v>
      </c>
      <c r="C44" s="506"/>
      <c r="F44" s="512"/>
      <c r="G44" s="512"/>
      <c r="H44" s="143"/>
      <c r="I44" s="144"/>
      <c r="J44" s="512"/>
      <c r="K44" s="512"/>
      <c r="L44" s="512"/>
    </row>
    <row r="45" spans="1:12" s="512" customFormat="1" ht="10.5" customHeight="1" thickBot="1">
      <c r="A45" s="1079"/>
      <c r="B45" s="1127"/>
      <c r="C45" s="506"/>
      <c r="F45" s="143"/>
      <c r="G45" s="143"/>
      <c r="H45" s="143"/>
      <c r="I45" s="143"/>
      <c r="J45" s="143"/>
      <c r="K45" s="143"/>
      <c r="L45" s="143"/>
    </row>
    <row r="46" spans="1:17" s="522" customFormat="1" ht="21.75" customHeight="1" thickBot="1">
      <c r="A46" s="1121" t="s">
        <v>191</v>
      </c>
      <c r="B46" s="1122"/>
      <c r="C46" s="520"/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1"/>
    </row>
    <row r="47" spans="1:3" s="143" customFormat="1" ht="15" customHeight="1">
      <c r="A47" s="690" t="s">
        <v>333</v>
      </c>
      <c r="B47" s="691">
        <f>+INGRESOS!G33+INGRESOS!G51</f>
        <v>0</v>
      </c>
      <c r="C47" s="506"/>
    </row>
    <row r="48" spans="1:17" ht="15" customHeight="1">
      <c r="A48" s="103" t="s">
        <v>255</v>
      </c>
      <c r="B48" s="515">
        <f>+INGRESOS!G62</f>
        <v>0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</row>
    <row r="49" spans="1:17" ht="15" customHeight="1">
      <c r="A49" s="103" t="s">
        <v>260</v>
      </c>
      <c r="B49" s="515">
        <f>+INGRESOS!G68</f>
        <v>0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</row>
    <row r="50" spans="1:17" ht="15" customHeight="1">
      <c r="A50" s="103" t="s">
        <v>201</v>
      </c>
      <c r="B50" s="515">
        <f>+INGRESOS!G69</f>
        <v>0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</row>
    <row r="51" spans="1:17" ht="15" customHeight="1">
      <c r="A51" s="139" t="s">
        <v>334</v>
      </c>
      <c r="B51" s="523">
        <f>+INGRESOS!G82</f>
        <v>0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</row>
    <row r="52" spans="1:17" ht="21.75" customHeight="1" thickBot="1">
      <c r="A52" s="692" t="s">
        <v>62</v>
      </c>
      <c r="B52" s="693">
        <f>SUM(B47:B51)</f>
        <v>0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</row>
    <row r="53" spans="1:17" ht="12" customHeight="1" thickBot="1">
      <c r="A53" s="140"/>
      <c r="B53" s="141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</row>
    <row r="54" spans="1:17" ht="15.75" customHeight="1" thickBot="1">
      <c r="A54" s="694" t="s">
        <v>69</v>
      </c>
      <c r="B54" s="695">
        <f>B52-B41</f>
        <v>0</v>
      </c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</row>
    <row r="55" spans="1:17" ht="13.5" thickBot="1">
      <c r="A55" s="518"/>
      <c r="B55" s="519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</row>
    <row r="56" spans="1:2" ht="12.75">
      <c r="A56" s="688" t="s">
        <v>336</v>
      </c>
      <c r="B56" s="689" t="str">
        <f>IF(INGRESOS!F39+INGRESOS!F21&gt;0,(B41/(SUM(INGRESOS!E39:E46)+SUM(INGRESOS!E21:E29)-((SUM(INGRESOS!E39:E46)+SUM(INGRESOS!E21:E29))*0.2))*1.2),"No Aplica")</f>
        <v>No Aplica</v>
      </c>
    </row>
    <row r="57" ht="6.75" customHeight="1" thickBot="1"/>
    <row r="58" spans="1:2" ht="43.5" customHeight="1" thickBot="1">
      <c r="A58" s="696" t="s">
        <v>585</v>
      </c>
      <c r="B58" s="697"/>
    </row>
    <row r="59" spans="1:2" ht="12.75">
      <c r="A59" s="525" t="s">
        <v>479</v>
      </c>
      <c r="B59" s="526"/>
    </row>
    <row r="60" ht="12.75">
      <c r="A60" s="525" t="s">
        <v>480</v>
      </c>
    </row>
  </sheetData>
  <sheetProtection password="9323" sheet="1" formatCells="0" insertRows="0" selectLockedCells="1"/>
  <mergeCells count="13">
    <mergeCell ref="A7:B7"/>
    <mergeCell ref="A9:B9"/>
    <mergeCell ref="A10:A11"/>
    <mergeCell ref="A1:B1"/>
    <mergeCell ref="A2:B2"/>
    <mergeCell ref="A3:B3"/>
    <mergeCell ref="A4:B4"/>
    <mergeCell ref="A5:B5"/>
    <mergeCell ref="A46:B46"/>
    <mergeCell ref="A43:B43"/>
    <mergeCell ref="A44:A45"/>
    <mergeCell ref="B10:B11"/>
    <mergeCell ref="B44:B45"/>
  </mergeCells>
  <dataValidations count="1">
    <dataValidation type="list" allowBlank="1" showInputMessage="1" showErrorMessage="1" promptTitle="Aprobado" prompt="Generar Vo Bo" errorTitle="Campo No Validado" sqref="B58">
      <formula1>$A$59:$A$60</formula1>
    </dataValidation>
  </dataValidations>
  <printOptions/>
  <pageMargins left="1.4" right="0.31496062992125984" top="0.84" bottom="1.42" header="0" footer="0.77"/>
  <pageSetup fitToHeight="1" fitToWidth="1" horizontalDpi="600" verticalDpi="600" orientation="portrait" scale="72" r:id="rId2"/>
  <headerFooter alignWithMargins="0">
    <oddFooter>&amp;C_______________________
VoBo Ordenador Gasto&amp;RVicerrectoría Administrativa
&amp;F
&amp;A</oddFooter>
  </headerFooter>
  <ignoredErrors>
    <ignoredError sqref="B41 B12:B16 B47:B53 B20:B3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B1:W47"/>
  <sheetViews>
    <sheetView showGridLines="0" view="pageBreakPreview" zoomScale="75" zoomScaleSheetLayoutView="75" zoomScalePageLayoutView="90" workbookViewId="0" topLeftCell="A1">
      <selection activeCell="M34" sqref="M34"/>
    </sheetView>
  </sheetViews>
  <sheetFormatPr defaultColWidth="0" defaultRowHeight="12.75"/>
  <cols>
    <col min="1" max="1" width="2.8515625" style="190" customWidth="1"/>
    <col min="2" max="2" width="3.28125" style="190" customWidth="1"/>
    <col min="3" max="3" width="18.28125" style="190" customWidth="1"/>
    <col min="4" max="4" width="16.28125" style="190" customWidth="1"/>
    <col min="5" max="5" width="18.140625" style="190" customWidth="1"/>
    <col min="6" max="6" width="20.421875" style="190" customWidth="1"/>
    <col min="7" max="7" width="7.140625" style="190" customWidth="1"/>
    <col min="8" max="8" width="8.57421875" style="190" customWidth="1"/>
    <col min="9" max="9" width="15.57421875" style="190" customWidth="1"/>
    <col min="10" max="12" width="15.8515625" style="190" customWidth="1"/>
    <col min="13" max="13" width="17.140625" style="190" customWidth="1"/>
    <col min="14" max="14" width="17.28125" style="190" customWidth="1"/>
    <col min="15" max="15" width="2.8515625" style="190" customWidth="1"/>
    <col min="16" max="16" width="3.140625" style="190" customWidth="1"/>
    <col min="17" max="16384" width="0" style="190" hidden="1" customWidth="1"/>
  </cols>
  <sheetData>
    <row r="1" spans="2:15" s="171" customFormat="1" ht="12.75"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3"/>
    </row>
    <row r="2" spans="2:15" s="171" customFormat="1" ht="12.75">
      <c r="B2" s="804" t="s">
        <v>51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6"/>
    </row>
    <row r="3" spans="2:15" s="171" customFormat="1" ht="12.75">
      <c r="B3" s="804" t="s">
        <v>512</v>
      </c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6"/>
    </row>
    <row r="4" spans="2:22" s="171" customFormat="1" ht="12.75">
      <c r="B4" s="807" t="s">
        <v>492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8"/>
      <c r="O4" s="809"/>
      <c r="P4" s="175"/>
      <c r="Q4" s="175"/>
      <c r="R4" s="175"/>
      <c r="S4" s="175"/>
      <c r="T4" s="175"/>
      <c r="U4" s="175"/>
      <c r="V4" s="176"/>
    </row>
    <row r="5" spans="2:15" s="171" customFormat="1" ht="20.25" customHeight="1">
      <c r="B5" s="810"/>
      <c r="C5" s="811"/>
      <c r="D5" s="811"/>
      <c r="E5" s="811"/>
      <c r="F5" s="811"/>
      <c r="G5" s="811"/>
      <c r="H5" s="811"/>
      <c r="I5" s="811"/>
      <c r="J5" s="811"/>
      <c r="K5" s="811"/>
      <c r="L5" s="811"/>
      <c r="M5" s="811"/>
      <c r="N5" s="811"/>
      <c r="O5" s="812"/>
    </row>
    <row r="6" spans="2:23" s="182" customFormat="1" ht="12.75">
      <c r="B6" s="177"/>
      <c r="C6" s="178"/>
      <c r="D6" s="178"/>
      <c r="E6" s="178"/>
      <c r="F6" s="179"/>
      <c r="G6" s="178"/>
      <c r="H6" s="179"/>
      <c r="I6" s="179"/>
      <c r="J6" s="179"/>
      <c r="K6" s="179"/>
      <c r="L6" s="179"/>
      <c r="M6" s="179"/>
      <c r="N6" s="179"/>
      <c r="O6" s="180"/>
      <c r="P6" s="171"/>
      <c r="Q6" s="181"/>
      <c r="R6" s="181"/>
      <c r="S6" s="181"/>
      <c r="T6" s="181"/>
      <c r="U6" s="181"/>
      <c r="V6" s="181"/>
      <c r="W6" s="181"/>
    </row>
    <row r="7" spans="2:23" s="182" customFormat="1" ht="15.75">
      <c r="B7" s="183"/>
      <c r="C7" s="820" t="s">
        <v>448</v>
      </c>
      <c r="D7" s="820"/>
      <c r="E7" s="820"/>
      <c r="F7" s="820"/>
      <c r="G7" s="820"/>
      <c r="H7" s="820"/>
      <c r="I7" s="820"/>
      <c r="J7" s="820"/>
      <c r="K7" s="820"/>
      <c r="L7" s="820"/>
      <c r="M7" s="820"/>
      <c r="N7" s="820"/>
      <c r="O7" s="184"/>
      <c r="P7" s="171"/>
      <c r="Q7" s="185"/>
      <c r="R7" s="186"/>
      <c r="S7" s="185"/>
      <c r="T7" s="185"/>
      <c r="U7" s="185"/>
      <c r="V7" s="185"/>
      <c r="W7" s="185"/>
    </row>
    <row r="8" spans="2:23" s="182" customFormat="1" ht="12.75">
      <c r="B8" s="183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4"/>
      <c r="P8" s="171"/>
      <c r="Q8" s="185"/>
      <c r="R8" s="186"/>
      <c r="S8" s="185"/>
      <c r="T8" s="185"/>
      <c r="U8" s="185"/>
      <c r="V8" s="185"/>
      <c r="W8" s="185"/>
    </row>
    <row r="9" spans="2:23" s="193" customFormat="1" ht="12.75" customHeight="1">
      <c r="B9" s="187"/>
      <c r="C9" s="819" t="s">
        <v>559</v>
      </c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189"/>
      <c r="P9" s="190"/>
      <c r="Q9" s="191"/>
      <c r="R9" s="192"/>
      <c r="S9" s="191"/>
      <c r="T9" s="191"/>
      <c r="U9" s="191"/>
      <c r="V9" s="191"/>
      <c r="W9" s="191"/>
    </row>
    <row r="10" spans="2:23" s="193" customFormat="1" ht="12.75" customHeight="1">
      <c r="B10" s="187"/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189"/>
      <c r="P10" s="190"/>
      <c r="Q10" s="191"/>
      <c r="R10" s="192"/>
      <c r="S10" s="191"/>
      <c r="T10" s="191"/>
      <c r="U10" s="191"/>
      <c r="V10" s="191"/>
      <c r="W10" s="191"/>
    </row>
    <row r="11" spans="2:23" s="193" customFormat="1" ht="30.75" customHeight="1">
      <c r="B11" s="187"/>
      <c r="C11" s="815" t="s">
        <v>452</v>
      </c>
      <c r="D11" s="815"/>
      <c r="E11" s="815"/>
      <c r="F11" s="815"/>
      <c r="G11" s="815"/>
      <c r="H11" s="815"/>
      <c r="I11" s="815"/>
      <c r="J11" s="815"/>
      <c r="K11" s="815"/>
      <c r="L11" s="815"/>
      <c r="M11" s="815"/>
      <c r="N11" s="815"/>
      <c r="O11" s="195"/>
      <c r="P11" s="190"/>
      <c r="Q11" s="191"/>
      <c r="R11" s="192"/>
      <c r="S11" s="191"/>
      <c r="T11" s="191"/>
      <c r="U11" s="191"/>
      <c r="V11" s="191"/>
      <c r="W11" s="191"/>
    </row>
    <row r="12" spans="2:23" s="193" customFormat="1" ht="12.75" customHeight="1">
      <c r="B12" s="187"/>
      <c r="C12" s="818" t="s">
        <v>449</v>
      </c>
      <c r="D12" s="818"/>
      <c r="E12" s="818"/>
      <c r="F12" s="818"/>
      <c r="G12" s="818"/>
      <c r="H12" s="818"/>
      <c r="I12" s="818"/>
      <c r="J12" s="818"/>
      <c r="K12" s="531"/>
      <c r="L12" s="531"/>
      <c r="M12" s="821"/>
      <c r="N12" s="821"/>
      <c r="O12" s="195"/>
      <c r="P12" s="190"/>
      <c r="Q12" s="191"/>
      <c r="R12" s="192"/>
      <c r="S12" s="191"/>
      <c r="T12" s="191"/>
      <c r="U12" s="191"/>
      <c r="V12" s="191"/>
      <c r="W12" s="191"/>
    </row>
    <row r="13" spans="2:23" s="193" customFormat="1" ht="12.75" customHeight="1">
      <c r="B13" s="187"/>
      <c r="C13" s="818" t="s">
        <v>450</v>
      </c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195"/>
      <c r="P13" s="190"/>
      <c r="Q13" s="191"/>
      <c r="R13" s="192"/>
      <c r="S13" s="191"/>
      <c r="T13" s="191"/>
      <c r="U13" s="191"/>
      <c r="V13" s="191"/>
      <c r="W13" s="191"/>
    </row>
    <row r="14" spans="2:23" s="193" customFormat="1" ht="33" customHeight="1">
      <c r="B14" s="187"/>
      <c r="C14" s="818" t="s">
        <v>451</v>
      </c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818"/>
      <c r="O14" s="195"/>
      <c r="P14" s="190"/>
      <c r="Q14" s="191"/>
      <c r="R14" s="192"/>
      <c r="S14" s="191"/>
      <c r="T14" s="191"/>
      <c r="U14" s="191"/>
      <c r="V14" s="191"/>
      <c r="W14" s="191"/>
    </row>
    <row r="15" spans="2:23" s="193" customFormat="1" ht="12.75" customHeight="1">
      <c r="B15" s="187"/>
      <c r="C15" s="785"/>
      <c r="D15" s="785"/>
      <c r="E15" s="785"/>
      <c r="F15" s="785"/>
      <c r="G15" s="785"/>
      <c r="H15" s="785"/>
      <c r="I15" s="196"/>
      <c r="J15" s="197"/>
      <c r="K15" s="197"/>
      <c r="L15" s="197"/>
      <c r="M15" s="197"/>
      <c r="N15" s="197"/>
      <c r="O15" s="198"/>
      <c r="P15" s="190"/>
      <c r="Q15" s="191"/>
      <c r="R15" s="192"/>
      <c r="S15" s="191"/>
      <c r="T15" s="191"/>
      <c r="U15" s="191"/>
      <c r="V15" s="191"/>
      <c r="W15" s="191"/>
    </row>
    <row r="16" spans="2:23" s="193" customFormat="1" ht="12.75" customHeight="1">
      <c r="B16" s="187"/>
      <c r="C16" s="816" t="s">
        <v>469</v>
      </c>
      <c r="D16" s="816"/>
      <c r="E16" s="816"/>
      <c r="F16" s="816"/>
      <c r="G16" s="816"/>
      <c r="H16" s="816"/>
      <c r="I16" s="816"/>
      <c r="J16" s="816"/>
      <c r="K16" s="816"/>
      <c r="L16" s="816"/>
      <c r="M16" s="199"/>
      <c r="N16" s="194"/>
      <c r="O16" s="198"/>
      <c r="P16" s="190"/>
      <c r="Q16" s="191"/>
      <c r="R16" s="192"/>
      <c r="S16" s="191"/>
      <c r="T16" s="191"/>
      <c r="U16" s="191"/>
      <c r="V16" s="191"/>
      <c r="W16" s="191"/>
    </row>
    <row r="17" spans="2:23" s="193" customFormat="1" ht="12.75" customHeight="1">
      <c r="B17" s="187"/>
      <c r="C17" s="816" t="s">
        <v>470</v>
      </c>
      <c r="D17" s="816"/>
      <c r="E17" s="816"/>
      <c r="F17" s="816"/>
      <c r="G17" s="816"/>
      <c r="H17" s="816"/>
      <c r="I17" s="816"/>
      <c r="J17" s="816"/>
      <c r="K17" s="816"/>
      <c r="L17" s="816"/>
      <c r="M17" s="199"/>
      <c r="N17" s="194"/>
      <c r="O17" s="198"/>
      <c r="P17" s="190"/>
      <c r="Q17" s="191"/>
      <c r="R17" s="192"/>
      <c r="S17" s="191"/>
      <c r="T17" s="191"/>
      <c r="U17" s="191"/>
      <c r="V17" s="191"/>
      <c r="W17" s="191"/>
    </row>
    <row r="18" spans="2:23" s="193" customFormat="1" ht="12.75" customHeight="1">
      <c r="B18" s="187"/>
      <c r="C18" s="194"/>
      <c r="D18" s="532"/>
      <c r="E18" s="533"/>
      <c r="F18" s="533"/>
      <c r="G18" s="533"/>
      <c r="H18" s="533"/>
      <c r="I18" s="533"/>
      <c r="J18" s="533"/>
      <c r="K18" s="817" t="s">
        <v>508</v>
      </c>
      <c r="L18" s="817"/>
      <c r="M18" s="817"/>
      <c r="N18" s="534">
        <v>4560</v>
      </c>
      <c r="O18" s="198"/>
      <c r="P18" s="190"/>
      <c r="Q18" s="191"/>
      <c r="R18" s="192"/>
      <c r="S18" s="191"/>
      <c r="T18" s="191"/>
      <c r="U18" s="191"/>
      <c r="V18" s="191"/>
      <c r="W18" s="191"/>
    </row>
    <row r="19" spans="2:23" s="193" customFormat="1" ht="12.75" customHeight="1">
      <c r="B19" s="187"/>
      <c r="C19" s="785"/>
      <c r="D19" s="785"/>
      <c r="E19" s="785"/>
      <c r="F19" s="785"/>
      <c r="G19" s="785"/>
      <c r="H19" s="785"/>
      <c r="I19" s="785"/>
      <c r="J19" s="817" t="s">
        <v>505</v>
      </c>
      <c r="K19" s="817"/>
      <c r="L19" s="817"/>
      <c r="M19" s="817"/>
      <c r="N19" s="126">
        <v>0.05</v>
      </c>
      <c r="O19" s="198"/>
      <c r="P19" s="190"/>
      <c r="Q19" s="191"/>
      <c r="R19" s="192"/>
      <c r="S19" s="191"/>
      <c r="T19" s="191"/>
      <c r="U19" s="191"/>
      <c r="V19" s="191"/>
      <c r="W19" s="191"/>
    </row>
    <row r="20" spans="2:23" s="193" customFormat="1" ht="12.75">
      <c r="B20" s="200"/>
      <c r="C20" s="201"/>
      <c r="D20" s="201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3"/>
      <c r="P20" s="190"/>
      <c r="Q20" s="191"/>
      <c r="R20" s="192"/>
      <c r="S20" s="191"/>
      <c r="T20" s="191"/>
      <c r="U20" s="191"/>
      <c r="V20" s="191"/>
      <c r="W20" s="191"/>
    </row>
    <row r="21" spans="2:16" s="207" customFormat="1" ht="12.75">
      <c r="B21" s="204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6"/>
      <c r="P21" s="190"/>
    </row>
    <row r="22" spans="2:16" s="207" customFormat="1" ht="27.75" customHeight="1">
      <c r="B22" s="204"/>
      <c r="C22" s="814" t="s">
        <v>471</v>
      </c>
      <c r="D22" s="814" t="s">
        <v>438</v>
      </c>
      <c r="E22" s="814" t="s">
        <v>41</v>
      </c>
      <c r="F22" s="814" t="s">
        <v>472</v>
      </c>
      <c r="G22" s="814" t="s">
        <v>441</v>
      </c>
      <c r="H22" s="814"/>
      <c r="I22" s="814" t="s">
        <v>442</v>
      </c>
      <c r="J22" s="814" t="s">
        <v>443</v>
      </c>
      <c r="K22" s="814" t="s">
        <v>444</v>
      </c>
      <c r="L22" s="814" t="s">
        <v>445</v>
      </c>
      <c r="M22" s="814" t="s">
        <v>446</v>
      </c>
      <c r="N22" s="814" t="s">
        <v>447</v>
      </c>
      <c r="O22" s="208"/>
      <c r="P22" s="190"/>
    </row>
    <row r="23" spans="2:16" s="207" customFormat="1" ht="18.75" customHeight="1">
      <c r="B23" s="204"/>
      <c r="C23" s="814"/>
      <c r="D23" s="814"/>
      <c r="E23" s="814"/>
      <c r="F23" s="814"/>
      <c r="G23" s="751" t="s">
        <v>439</v>
      </c>
      <c r="H23" s="751" t="s">
        <v>440</v>
      </c>
      <c r="I23" s="814"/>
      <c r="J23" s="814"/>
      <c r="K23" s="814"/>
      <c r="L23" s="814"/>
      <c r="M23" s="814"/>
      <c r="N23" s="814"/>
      <c r="O23" s="208"/>
      <c r="P23" s="190"/>
    </row>
    <row r="24" spans="2:16" s="207" customFormat="1" ht="12.75">
      <c r="B24" s="204"/>
      <c r="C24" s="209"/>
      <c r="D24" s="210"/>
      <c r="E24" s="210"/>
      <c r="F24" s="114"/>
      <c r="G24" s="210"/>
      <c r="H24" s="114"/>
      <c r="I24" s="211"/>
      <c r="J24" s="753">
        <f>IF(H24=0,G24/2,IF(H24&gt;((H24+G24)/2),H24,(G24+H24)/2))*I24</f>
        <v>0</v>
      </c>
      <c r="K24" s="16"/>
      <c r="L24" s="748">
        <f>J24*K24</f>
        <v>0</v>
      </c>
      <c r="M24" s="749">
        <f>L24*2</f>
        <v>0</v>
      </c>
      <c r="N24" s="750">
        <f>+M24*$N$18*(1+$N$19)</f>
        <v>0</v>
      </c>
      <c r="O24" s="208"/>
      <c r="P24" s="190"/>
    </row>
    <row r="25" spans="2:16" s="207" customFormat="1" ht="12.75">
      <c r="B25" s="204"/>
      <c r="C25" s="212"/>
      <c r="D25" s="148"/>
      <c r="E25" s="148"/>
      <c r="F25" s="15"/>
      <c r="G25" s="210"/>
      <c r="H25" s="114"/>
      <c r="I25" s="214"/>
      <c r="J25" s="753">
        <f aca="true" t="shared" si="0" ref="J25:J44">IF(H25=0,G25/2,IF(H25&gt;((H25+G25)/2),H25,(G25+H25)/2))*I25</f>
        <v>0</v>
      </c>
      <c r="K25" s="16"/>
      <c r="L25" s="748">
        <f aca="true" t="shared" si="1" ref="L25:L44">J25*K25</f>
        <v>0</v>
      </c>
      <c r="M25" s="749">
        <f aca="true" t="shared" si="2" ref="M25:M44">L25*2</f>
        <v>0</v>
      </c>
      <c r="N25" s="750">
        <f aca="true" t="shared" si="3" ref="N25:N44">+M25*$N$18*(1+$N$19)</f>
        <v>0</v>
      </c>
      <c r="O25" s="208"/>
      <c r="P25" s="190"/>
    </row>
    <row r="26" spans="2:16" s="207" customFormat="1" ht="12.75">
      <c r="B26" s="204"/>
      <c r="C26" s="212"/>
      <c r="D26" s="148"/>
      <c r="E26" s="148"/>
      <c r="F26" s="15"/>
      <c r="G26" s="210"/>
      <c r="H26" s="114"/>
      <c r="I26" s="214"/>
      <c r="J26" s="753">
        <f t="shared" si="0"/>
        <v>0</v>
      </c>
      <c r="K26" s="16"/>
      <c r="L26" s="748">
        <f t="shared" si="1"/>
        <v>0</v>
      </c>
      <c r="M26" s="749">
        <f t="shared" si="2"/>
        <v>0</v>
      </c>
      <c r="N26" s="750">
        <f t="shared" si="3"/>
        <v>0</v>
      </c>
      <c r="O26" s="208"/>
      <c r="P26" s="190"/>
    </row>
    <row r="27" spans="2:16" s="207" customFormat="1" ht="12.75">
      <c r="B27" s="204"/>
      <c r="C27" s="212"/>
      <c r="D27" s="148"/>
      <c r="E27" s="148"/>
      <c r="F27" s="15"/>
      <c r="G27" s="210"/>
      <c r="H27" s="114"/>
      <c r="I27" s="214"/>
      <c r="J27" s="753">
        <f aca="true" t="shared" si="4" ref="J27:J34">IF(H27=0,G27/2,IF(H27&gt;((H27+G27)/2),H27,(G27+H27)/2))*I27</f>
        <v>0</v>
      </c>
      <c r="K27" s="16"/>
      <c r="L27" s="748">
        <f aca="true" t="shared" si="5" ref="L27:L34">J27*K27</f>
        <v>0</v>
      </c>
      <c r="M27" s="749">
        <f t="shared" si="2"/>
        <v>0</v>
      </c>
      <c r="N27" s="750">
        <f t="shared" si="3"/>
        <v>0</v>
      </c>
      <c r="O27" s="208"/>
      <c r="P27" s="190"/>
    </row>
    <row r="28" spans="2:16" s="207" customFormat="1" ht="12.75">
      <c r="B28" s="204"/>
      <c r="C28" s="212"/>
      <c r="D28" s="148"/>
      <c r="E28" s="148"/>
      <c r="F28" s="15"/>
      <c r="G28" s="210"/>
      <c r="H28" s="114"/>
      <c r="I28" s="214"/>
      <c r="J28" s="753">
        <f t="shared" si="4"/>
        <v>0</v>
      </c>
      <c r="K28" s="16"/>
      <c r="L28" s="748">
        <f t="shared" si="5"/>
        <v>0</v>
      </c>
      <c r="M28" s="749">
        <f t="shared" si="2"/>
        <v>0</v>
      </c>
      <c r="N28" s="750">
        <f t="shared" si="3"/>
        <v>0</v>
      </c>
      <c r="O28" s="208"/>
      <c r="P28" s="190"/>
    </row>
    <row r="29" spans="2:16" s="207" customFormat="1" ht="12.75">
      <c r="B29" s="204"/>
      <c r="C29" s="212"/>
      <c r="D29" s="148"/>
      <c r="E29" s="148"/>
      <c r="F29" s="15"/>
      <c r="G29" s="210"/>
      <c r="H29" s="114"/>
      <c r="I29" s="214"/>
      <c r="J29" s="753">
        <f t="shared" si="4"/>
        <v>0</v>
      </c>
      <c r="K29" s="16"/>
      <c r="L29" s="748">
        <f t="shared" si="5"/>
        <v>0</v>
      </c>
      <c r="M29" s="749">
        <f t="shared" si="2"/>
        <v>0</v>
      </c>
      <c r="N29" s="750">
        <f t="shared" si="3"/>
        <v>0</v>
      </c>
      <c r="O29" s="208"/>
      <c r="P29" s="190"/>
    </row>
    <row r="30" spans="2:16" s="207" customFormat="1" ht="12.75">
      <c r="B30" s="204"/>
      <c r="C30" s="212"/>
      <c r="D30" s="148"/>
      <c r="E30" s="148"/>
      <c r="F30" s="15"/>
      <c r="G30" s="210"/>
      <c r="H30" s="114"/>
      <c r="I30" s="214"/>
      <c r="J30" s="753">
        <f t="shared" si="4"/>
        <v>0</v>
      </c>
      <c r="K30" s="16"/>
      <c r="L30" s="748">
        <f t="shared" si="5"/>
        <v>0</v>
      </c>
      <c r="M30" s="749">
        <f t="shared" si="2"/>
        <v>0</v>
      </c>
      <c r="N30" s="750">
        <f t="shared" si="3"/>
        <v>0</v>
      </c>
      <c r="O30" s="208"/>
      <c r="P30" s="190"/>
    </row>
    <row r="31" spans="2:16" s="207" customFormat="1" ht="12.75">
      <c r="B31" s="204"/>
      <c r="C31" s="212"/>
      <c r="D31" s="148"/>
      <c r="E31" s="148"/>
      <c r="F31" s="15"/>
      <c r="G31" s="210"/>
      <c r="H31" s="114"/>
      <c r="I31" s="214"/>
      <c r="J31" s="753">
        <f t="shared" si="4"/>
        <v>0</v>
      </c>
      <c r="K31" s="16"/>
      <c r="L31" s="748">
        <f t="shared" si="5"/>
        <v>0</v>
      </c>
      <c r="M31" s="749">
        <f t="shared" si="2"/>
        <v>0</v>
      </c>
      <c r="N31" s="750">
        <f t="shared" si="3"/>
        <v>0</v>
      </c>
      <c r="O31" s="208"/>
      <c r="P31" s="190"/>
    </row>
    <row r="32" spans="2:16" s="207" customFormat="1" ht="12.75">
      <c r="B32" s="204"/>
      <c r="C32" s="212"/>
      <c r="D32" s="148"/>
      <c r="E32" s="148"/>
      <c r="F32" s="15"/>
      <c r="G32" s="210"/>
      <c r="H32" s="114"/>
      <c r="I32" s="214"/>
      <c r="J32" s="753">
        <f t="shared" si="4"/>
        <v>0</v>
      </c>
      <c r="K32" s="16"/>
      <c r="L32" s="748">
        <f t="shared" si="5"/>
        <v>0</v>
      </c>
      <c r="M32" s="749">
        <f t="shared" si="2"/>
        <v>0</v>
      </c>
      <c r="N32" s="750">
        <f t="shared" si="3"/>
        <v>0</v>
      </c>
      <c r="O32" s="208"/>
      <c r="P32" s="190"/>
    </row>
    <row r="33" spans="2:16" s="207" customFormat="1" ht="12.75">
      <c r="B33" s="204"/>
      <c r="C33" s="212"/>
      <c r="D33" s="148"/>
      <c r="E33" s="148"/>
      <c r="F33" s="15"/>
      <c r="G33" s="210"/>
      <c r="H33" s="114"/>
      <c r="I33" s="214"/>
      <c r="J33" s="753">
        <f t="shared" si="4"/>
        <v>0</v>
      </c>
      <c r="K33" s="16"/>
      <c r="L33" s="748">
        <f t="shared" si="5"/>
        <v>0</v>
      </c>
      <c r="M33" s="749">
        <f t="shared" si="2"/>
        <v>0</v>
      </c>
      <c r="N33" s="750">
        <f t="shared" si="3"/>
        <v>0</v>
      </c>
      <c r="O33" s="208"/>
      <c r="P33" s="190"/>
    </row>
    <row r="34" spans="2:16" s="207" customFormat="1" ht="12.75">
      <c r="B34" s="204"/>
      <c r="C34" s="212"/>
      <c r="D34" s="148"/>
      <c r="E34" s="148"/>
      <c r="F34" s="15"/>
      <c r="G34" s="210"/>
      <c r="H34" s="114"/>
      <c r="I34" s="214"/>
      <c r="J34" s="753">
        <f t="shared" si="4"/>
        <v>0</v>
      </c>
      <c r="K34" s="16"/>
      <c r="L34" s="748">
        <f t="shared" si="5"/>
        <v>0</v>
      </c>
      <c r="M34" s="749">
        <f t="shared" si="2"/>
        <v>0</v>
      </c>
      <c r="N34" s="750">
        <f t="shared" si="3"/>
        <v>0</v>
      </c>
      <c r="O34" s="208"/>
      <c r="P34" s="190"/>
    </row>
    <row r="35" spans="2:16" s="207" customFormat="1" ht="12.75">
      <c r="B35" s="204"/>
      <c r="C35" s="212"/>
      <c r="D35" s="148"/>
      <c r="E35" s="148"/>
      <c r="F35" s="15"/>
      <c r="G35" s="148"/>
      <c r="H35" s="15"/>
      <c r="I35" s="214"/>
      <c r="J35" s="753">
        <f t="shared" si="0"/>
        <v>0</v>
      </c>
      <c r="K35" s="16"/>
      <c r="L35" s="748">
        <f t="shared" si="1"/>
        <v>0</v>
      </c>
      <c r="M35" s="749">
        <f t="shared" si="2"/>
        <v>0</v>
      </c>
      <c r="N35" s="750">
        <f t="shared" si="3"/>
        <v>0</v>
      </c>
      <c r="O35" s="208"/>
      <c r="P35" s="190"/>
    </row>
    <row r="36" spans="2:16" s="207" customFormat="1" ht="12.75">
      <c r="B36" s="204"/>
      <c r="C36" s="212"/>
      <c r="D36" s="148"/>
      <c r="E36" s="148"/>
      <c r="F36" s="15"/>
      <c r="G36" s="148"/>
      <c r="H36" s="15"/>
      <c r="I36" s="214"/>
      <c r="J36" s="753">
        <f t="shared" si="0"/>
        <v>0</v>
      </c>
      <c r="K36" s="16"/>
      <c r="L36" s="748">
        <f t="shared" si="1"/>
        <v>0</v>
      </c>
      <c r="M36" s="749">
        <f t="shared" si="2"/>
        <v>0</v>
      </c>
      <c r="N36" s="750">
        <f t="shared" si="3"/>
        <v>0</v>
      </c>
      <c r="O36" s="208"/>
      <c r="P36" s="190"/>
    </row>
    <row r="37" spans="2:16" s="207" customFormat="1" ht="12.75">
      <c r="B37" s="204"/>
      <c r="C37" s="212"/>
      <c r="D37" s="148"/>
      <c r="E37" s="148"/>
      <c r="F37" s="15"/>
      <c r="G37" s="148"/>
      <c r="H37" s="15"/>
      <c r="I37" s="214"/>
      <c r="J37" s="753">
        <f t="shared" si="0"/>
        <v>0</v>
      </c>
      <c r="K37" s="16"/>
      <c r="L37" s="748">
        <f t="shared" si="1"/>
        <v>0</v>
      </c>
      <c r="M37" s="749">
        <f t="shared" si="2"/>
        <v>0</v>
      </c>
      <c r="N37" s="750">
        <f t="shared" si="3"/>
        <v>0</v>
      </c>
      <c r="O37" s="208"/>
      <c r="P37" s="190"/>
    </row>
    <row r="38" spans="2:16" s="207" customFormat="1" ht="12.75">
      <c r="B38" s="204"/>
      <c r="C38" s="212"/>
      <c r="D38" s="148"/>
      <c r="E38" s="148"/>
      <c r="F38" s="15"/>
      <c r="G38" s="148"/>
      <c r="H38" s="15"/>
      <c r="I38" s="214"/>
      <c r="J38" s="753">
        <f t="shared" si="0"/>
        <v>0</v>
      </c>
      <c r="K38" s="16"/>
      <c r="L38" s="748">
        <f t="shared" si="1"/>
        <v>0</v>
      </c>
      <c r="M38" s="749">
        <f t="shared" si="2"/>
        <v>0</v>
      </c>
      <c r="N38" s="750">
        <f t="shared" si="3"/>
        <v>0</v>
      </c>
      <c r="O38" s="208"/>
      <c r="P38" s="190"/>
    </row>
    <row r="39" spans="2:16" s="207" customFormat="1" ht="12.75">
      <c r="B39" s="204"/>
      <c r="C39" s="212"/>
      <c r="D39" s="148"/>
      <c r="E39" s="148"/>
      <c r="F39" s="15"/>
      <c r="G39" s="210"/>
      <c r="H39" s="114"/>
      <c r="I39" s="214"/>
      <c r="J39" s="753">
        <f t="shared" si="0"/>
        <v>0</v>
      </c>
      <c r="K39" s="16"/>
      <c r="L39" s="748">
        <f t="shared" si="1"/>
        <v>0</v>
      </c>
      <c r="M39" s="749">
        <f t="shared" si="2"/>
        <v>0</v>
      </c>
      <c r="N39" s="750">
        <f t="shared" si="3"/>
        <v>0</v>
      </c>
      <c r="O39" s="208"/>
      <c r="P39" s="190"/>
    </row>
    <row r="40" spans="2:16" s="207" customFormat="1" ht="12.75">
      <c r="B40" s="204"/>
      <c r="C40" s="212"/>
      <c r="D40" s="148"/>
      <c r="E40" s="148"/>
      <c r="F40" s="15"/>
      <c r="G40" s="148"/>
      <c r="H40" s="15"/>
      <c r="I40" s="214"/>
      <c r="J40" s="753">
        <f t="shared" si="0"/>
        <v>0</v>
      </c>
      <c r="K40" s="16"/>
      <c r="L40" s="748">
        <f t="shared" si="1"/>
        <v>0</v>
      </c>
      <c r="M40" s="749">
        <f t="shared" si="2"/>
        <v>0</v>
      </c>
      <c r="N40" s="750">
        <f t="shared" si="3"/>
        <v>0</v>
      </c>
      <c r="O40" s="208"/>
      <c r="P40" s="190"/>
    </row>
    <row r="41" spans="2:16" s="207" customFormat="1" ht="12.75">
      <c r="B41" s="204"/>
      <c r="C41" s="212"/>
      <c r="D41" s="148"/>
      <c r="E41" s="148"/>
      <c r="F41" s="15"/>
      <c r="G41" s="148"/>
      <c r="H41" s="15"/>
      <c r="I41" s="214"/>
      <c r="J41" s="753">
        <f t="shared" si="0"/>
        <v>0</v>
      </c>
      <c r="K41" s="16"/>
      <c r="L41" s="748">
        <f t="shared" si="1"/>
        <v>0</v>
      </c>
      <c r="M41" s="749">
        <f t="shared" si="2"/>
        <v>0</v>
      </c>
      <c r="N41" s="750">
        <f t="shared" si="3"/>
        <v>0</v>
      </c>
      <c r="O41" s="208"/>
      <c r="P41" s="190"/>
    </row>
    <row r="42" spans="2:16" s="207" customFormat="1" ht="12.75">
      <c r="B42" s="204"/>
      <c r="C42" s="212"/>
      <c r="D42" s="148"/>
      <c r="E42" s="148"/>
      <c r="F42" s="15"/>
      <c r="G42" s="148"/>
      <c r="H42" s="15"/>
      <c r="I42" s="214"/>
      <c r="J42" s="753">
        <f t="shared" si="0"/>
        <v>0</v>
      </c>
      <c r="K42" s="16"/>
      <c r="L42" s="748">
        <f t="shared" si="1"/>
        <v>0</v>
      </c>
      <c r="M42" s="749">
        <f t="shared" si="2"/>
        <v>0</v>
      </c>
      <c r="N42" s="750">
        <f t="shared" si="3"/>
        <v>0</v>
      </c>
      <c r="O42" s="208"/>
      <c r="P42" s="190"/>
    </row>
    <row r="43" spans="2:16" s="207" customFormat="1" ht="12.75">
      <c r="B43" s="204"/>
      <c r="C43" s="212"/>
      <c r="D43" s="148"/>
      <c r="E43" s="148"/>
      <c r="F43" s="15"/>
      <c r="G43" s="148"/>
      <c r="H43" s="15"/>
      <c r="I43" s="214"/>
      <c r="J43" s="753">
        <f t="shared" si="0"/>
        <v>0</v>
      </c>
      <c r="K43" s="16"/>
      <c r="L43" s="748">
        <f t="shared" si="1"/>
        <v>0</v>
      </c>
      <c r="M43" s="749">
        <f t="shared" si="2"/>
        <v>0</v>
      </c>
      <c r="N43" s="750">
        <f t="shared" si="3"/>
        <v>0</v>
      </c>
      <c r="O43" s="208"/>
      <c r="P43" s="190"/>
    </row>
    <row r="44" spans="2:16" s="207" customFormat="1" ht="12.75">
      <c r="B44" s="204"/>
      <c r="C44" s="212"/>
      <c r="D44" s="148"/>
      <c r="E44" s="148"/>
      <c r="F44" s="15"/>
      <c r="G44" s="148"/>
      <c r="H44" s="15"/>
      <c r="I44" s="214"/>
      <c r="J44" s="753">
        <f t="shared" si="0"/>
        <v>0</v>
      </c>
      <c r="K44" s="16"/>
      <c r="L44" s="748">
        <f t="shared" si="1"/>
        <v>0</v>
      </c>
      <c r="M44" s="749">
        <f t="shared" si="2"/>
        <v>0</v>
      </c>
      <c r="N44" s="750">
        <f t="shared" si="3"/>
        <v>0</v>
      </c>
      <c r="O44" s="208"/>
      <c r="P44" s="190"/>
    </row>
    <row r="45" spans="2:16" s="218" customFormat="1" ht="18.75" customHeight="1">
      <c r="B45" s="217"/>
      <c r="C45" s="794" t="s">
        <v>544</v>
      </c>
      <c r="D45" s="794"/>
      <c r="E45" s="794"/>
      <c r="F45" s="794"/>
      <c r="G45" s="794"/>
      <c r="H45" s="794"/>
      <c r="I45" s="794"/>
      <c r="J45" s="794"/>
      <c r="K45" s="794"/>
      <c r="L45" s="794"/>
      <c r="M45" s="794"/>
      <c r="N45" s="752">
        <f>SUM(N24:N44)</f>
        <v>0</v>
      </c>
      <c r="O45" s="208"/>
      <c r="P45" s="190"/>
    </row>
    <row r="46" spans="2:16" s="218" customFormat="1" ht="12.75">
      <c r="B46" s="217"/>
      <c r="O46" s="208"/>
      <c r="P46" s="190"/>
    </row>
    <row r="47" spans="2:15" ht="12.75">
      <c r="B47" s="219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1"/>
    </row>
  </sheetData>
  <sheetProtection password="9323" sheet="1" formatCells="0" formatColumns="0" formatRows="0" insertColumns="0" insertRows="0" insertHyperlinks="0" deleteColumns="0" deleteRows="0" sort="0" autoFilter="0" pivotTables="0"/>
  <mergeCells count="30">
    <mergeCell ref="F22:F23"/>
    <mergeCell ref="C17:L17"/>
    <mergeCell ref="C12:J12"/>
    <mergeCell ref="M12:N12"/>
    <mergeCell ref="C13:N13"/>
    <mergeCell ref="B1:O1"/>
    <mergeCell ref="B2:O2"/>
    <mergeCell ref="B3:O3"/>
    <mergeCell ref="B4:O4"/>
    <mergeCell ref="B5:O5"/>
    <mergeCell ref="C7:N7"/>
    <mergeCell ref="C45:M45"/>
    <mergeCell ref="G22:H22"/>
    <mergeCell ref="K22:K23"/>
    <mergeCell ref="L22:L23"/>
    <mergeCell ref="M22:M23"/>
    <mergeCell ref="C22:C23"/>
    <mergeCell ref="D22:D23"/>
    <mergeCell ref="E22:E23"/>
    <mergeCell ref="I22:I23"/>
    <mergeCell ref="N22:N23"/>
    <mergeCell ref="C11:N11"/>
    <mergeCell ref="C16:L16"/>
    <mergeCell ref="K18:M18"/>
    <mergeCell ref="C14:N14"/>
    <mergeCell ref="C9:N9"/>
    <mergeCell ref="J22:J23"/>
    <mergeCell ref="C15:H15"/>
    <mergeCell ref="C19:I19"/>
    <mergeCell ref="J19:M19"/>
  </mergeCells>
  <printOptions horizontalCentered="1"/>
  <pageMargins left="0.55" right="0.25" top="0.75" bottom="0.75" header="0.3" footer="0.3"/>
  <pageSetup fitToHeight="2" horizontalDpi="300" verticalDpi="300" orientation="landscape" scale="67" r:id="rId2"/>
  <headerFooter alignWithMargins="0">
    <oddFooter>&amp;C_______________________
VoBo Ordenador Gasto&amp;RVicerrectoría Administrativa
&amp;F
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B1:S85"/>
  <sheetViews>
    <sheetView showGridLines="0" zoomScaleSheetLayoutView="75" zoomScalePageLayoutView="0" workbookViewId="0" topLeftCell="A1">
      <selection activeCell="C68" sqref="C68:I68"/>
    </sheetView>
  </sheetViews>
  <sheetFormatPr defaultColWidth="11.421875" defaultRowHeight="12.75"/>
  <cols>
    <col min="1" max="1" width="3.00390625" style="264" customWidth="1"/>
    <col min="2" max="2" width="3.57421875" style="264" customWidth="1"/>
    <col min="3" max="3" width="19.8515625" style="264" customWidth="1"/>
    <col min="4" max="4" width="22.8515625" style="264" customWidth="1"/>
    <col min="5" max="5" width="54.00390625" style="264" customWidth="1"/>
    <col min="6" max="6" width="14.7109375" style="540" customWidth="1"/>
    <col min="7" max="7" width="12.7109375" style="264" customWidth="1"/>
    <col min="8" max="8" width="17.140625" style="264" customWidth="1"/>
    <col min="9" max="9" width="12.140625" style="264" customWidth="1"/>
    <col min="10" max="10" width="14.421875" style="264" bestFit="1" customWidth="1"/>
    <col min="11" max="11" width="2.8515625" style="264" customWidth="1"/>
    <col min="12" max="12" width="3.421875" style="264" customWidth="1"/>
    <col min="13" max="16384" width="11.421875" style="264" customWidth="1"/>
  </cols>
  <sheetData>
    <row r="1" spans="2:11" s="171" customFormat="1" ht="12.75">
      <c r="B1" s="801"/>
      <c r="C1" s="802"/>
      <c r="D1" s="802"/>
      <c r="E1" s="802"/>
      <c r="F1" s="802"/>
      <c r="G1" s="802"/>
      <c r="H1" s="802"/>
      <c r="I1" s="802"/>
      <c r="J1" s="802"/>
      <c r="K1" s="803"/>
    </row>
    <row r="2" spans="2:11" s="171" customFormat="1" ht="12.75">
      <c r="B2" s="804" t="s">
        <v>565</v>
      </c>
      <c r="C2" s="805"/>
      <c r="D2" s="805"/>
      <c r="E2" s="805"/>
      <c r="F2" s="805"/>
      <c r="G2" s="805"/>
      <c r="H2" s="805"/>
      <c r="I2" s="805"/>
      <c r="J2" s="805"/>
      <c r="K2" s="806"/>
    </row>
    <row r="3" spans="2:12" s="171" customFormat="1" ht="12.75">
      <c r="B3" s="804" t="s">
        <v>563</v>
      </c>
      <c r="C3" s="805"/>
      <c r="D3" s="805"/>
      <c r="E3" s="805"/>
      <c r="F3" s="805"/>
      <c r="G3" s="805"/>
      <c r="H3" s="805"/>
      <c r="I3" s="805"/>
      <c r="J3" s="805"/>
      <c r="K3" s="806"/>
      <c r="L3" s="181"/>
    </row>
    <row r="4" spans="2:12" s="171" customFormat="1" ht="12.75">
      <c r="B4" s="807" t="s">
        <v>562</v>
      </c>
      <c r="C4" s="808"/>
      <c r="D4" s="808"/>
      <c r="E4" s="808"/>
      <c r="F4" s="808"/>
      <c r="G4" s="808"/>
      <c r="H4" s="808"/>
      <c r="I4" s="808"/>
      <c r="J4" s="808"/>
      <c r="K4" s="809"/>
      <c r="L4" s="181"/>
    </row>
    <row r="5" spans="2:12" s="171" customFormat="1" ht="20.25" customHeight="1">
      <c r="B5" s="810"/>
      <c r="C5" s="811"/>
      <c r="D5" s="811"/>
      <c r="E5" s="811"/>
      <c r="F5" s="811"/>
      <c r="G5" s="811"/>
      <c r="H5" s="811"/>
      <c r="I5" s="811"/>
      <c r="J5" s="811"/>
      <c r="K5" s="812"/>
      <c r="L5" s="181"/>
    </row>
    <row r="6" spans="2:15" s="394" customFormat="1" ht="12.75">
      <c r="B6" s="535"/>
      <c r="C6" s="536"/>
      <c r="D6" s="178"/>
      <c r="E6" s="179"/>
      <c r="F6" s="179"/>
      <c r="G6" s="179"/>
      <c r="H6" s="179"/>
      <c r="I6" s="179"/>
      <c r="J6" s="179"/>
      <c r="K6" s="180"/>
      <c r="L6" s="181"/>
      <c r="M6" s="181"/>
      <c r="N6" s="181"/>
      <c r="O6" s="181"/>
    </row>
    <row r="7" spans="2:19" s="394" customFormat="1" ht="12.75">
      <c r="B7" s="391"/>
      <c r="C7" s="786" t="s">
        <v>90</v>
      </c>
      <c r="D7" s="786"/>
      <c r="E7" s="786"/>
      <c r="F7" s="786"/>
      <c r="G7" s="786"/>
      <c r="H7" s="786"/>
      <c r="I7" s="786"/>
      <c r="J7" s="786"/>
      <c r="K7" s="834"/>
      <c r="L7" s="537"/>
      <c r="M7" s="537"/>
      <c r="N7" s="538"/>
      <c r="O7" s="537"/>
      <c r="P7" s="537"/>
      <c r="Q7" s="537"/>
      <c r="R7" s="537"/>
      <c r="S7" s="537"/>
    </row>
    <row r="8" spans="2:19" ht="12.75">
      <c r="B8" s="263"/>
      <c r="C8" s="188"/>
      <c r="D8" s="188"/>
      <c r="E8" s="188"/>
      <c r="F8" s="188"/>
      <c r="G8" s="188"/>
      <c r="H8" s="188"/>
      <c r="I8" s="188"/>
      <c r="J8" s="188"/>
      <c r="K8" s="189"/>
      <c r="L8" s="539"/>
      <c r="M8" s="539"/>
      <c r="N8" s="540"/>
      <c r="O8" s="539"/>
      <c r="P8" s="539"/>
      <c r="Q8" s="539"/>
      <c r="R8" s="539"/>
      <c r="S8" s="539"/>
    </row>
    <row r="9" spans="2:15" ht="12.75">
      <c r="B9" s="187"/>
      <c r="C9" s="822" t="s">
        <v>510</v>
      </c>
      <c r="D9" s="822"/>
      <c r="E9" s="822"/>
      <c r="F9" s="822"/>
      <c r="G9" s="822"/>
      <c r="H9" s="822"/>
      <c r="I9" s="822"/>
      <c r="J9" s="822"/>
      <c r="K9" s="542"/>
      <c r="L9" s="539"/>
      <c r="M9" s="539"/>
      <c r="N9" s="539"/>
      <c r="O9" s="539"/>
    </row>
    <row r="10" spans="2:15" ht="12.75">
      <c r="B10" s="263"/>
      <c r="C10" s="822" t="s">
        <v>511</v>
      </c>
      <c r="D10" s="822"/>
      <c r="E10" s="822"/>
      <c r="F10" s="822"/>
      <c r="G10" s="822"/>
      <c r="H10" s="822"/>
      <c r="I10" s="822"/>
      <c r="J10" s="822"/>
      <c r="K10" s="542"/>
      <c r="L10" s="539"/>
      <c r="M10" s="539"/>
      <c r="N10" s="539"/>
      <c r="O10" s="539"/>
    </row>
    <row r="11" spans="2:15" ht="12.75">
      <c r="B11" s="411"/>
      <c r="C11" s="412"/>
      <c r="D11" s="543"/>
      <c r="E11" s="543"/>
      <c r="F11" s="543"/>
      <c r="G11" s="543"/>
      <c r="H11" s="543"/>
      <c r="I11" s="543"/>
      <c r="J11" s="543"/>
      <c r="K11" s="544"/>
      <c r="L11" s="539"/>
      <c r="M11" s="539"/>
      <c r="N11" s="539"/>
      <c r="O11" s="539"/>
    </row>
    <row r="12" spans="2:11" s="410" customFormat="1" ht="12.75">
      <c r="B12" s="263"/>
      <c r="C12" s="545"/>
      <c r="F12" s="539"/>
      <c r="H12" s="546"/>
      <c r="I12" s="539"/>
      <c r="J12" s="546"/>
      <c r="K12" s="403"/>
    </row>
    <row r="13" spans="2:11" s="540" customFormat="1" ht="25.5" customHeight="1">
      <c r="B13" s="547"/>
      <c r="C13" s="827" t="s">
        <v>19</v>
      </c>
      <c r="D13" s="825" t="s">
        <v>20</v>
      </c>
      <c r="E13" s="825" t="s">
        <v>21</v>
      </c>
      <c r="F13" s="825" t="s">
        <v>22</v>
      </c>
      <c r="G13" s="827" t="s">
        <v>23</v>
      </c>
      <c r="H13" s="827" t="s">
        <v>26</v>
      </c>
      <c r="I13" s="823" t="s">
        <v>45</v>
      </c>
      <c r="J13" s="824"/>
      <c r="K13" s="542"/>
    </row>
    <row r="14" spans="2:11" s="410" customFormat="1" ht="12.75">
      <c r="B14" s="263"/>
      <c r="C14" s="827"/>
      <c r="D14" s="826"/>
      <c r="E14" s="826"/>
      <c r="F14" s="826"/>
      <c r="G14" s="827"/>
      <c r="H14" s="827"/>
      <c r="I14" s="835" t="s">
        <v>175</v>
      </c>
      <c r="J14" s="835" t="s">
        <v>18</v>
      </c>
      <c r="K14" s="403"/>
    </row>
    <row r="15" spans="2:11" s="410" customFormat="1" ht="12.75">
      <c r="B15" s="263"/>
      <c r="C15" s="827"/>
      <c r="D15" s="826"/>
      <c r="E15" s="826"/>
      <c r="F15" s="826"/>
      <c r="G15" s="827"/>
      <c r="H15" s="827"/>
      <c r="I15" s="826"/>
      <c r="J15" s="826"/>
      <c r="K15" s="403"/>
    </row>
    <row r="16" spans="2:11" s="410" customFormat="1" ht="12.75">
      <c r="B16" s="263"/>
      <c r="C16" s="827"/>
      <c r="D16" s="826"/>
      <c r="E16" s="826"/>
      <c r="F16" s="826"/>
      <c r="G16" s="827"/>
      <c r="H16" s="827"/>
      <c r="I16" s="836"/>
      <c r="J16" s="836"/>
      <c r="K16" s="403"/>
    </row>
    <row r="17" spans="2:11" ht="22.5" customHeight="1">
      <c r="B17" s="263"/>
      <c r="C17" s="832" t="s">
        <v>206</v>
      </c>
      <c r="D17" s="833"/>
      <c r="E17" s="833"/>
      <c r="F17" s="833"/>
      <c r="G17" s="833"/>
      <c r="H17" s="833"/>
      <c r="I17" s="833"/>
      <c r="J17" s="645"/>
      <c r="K17" s="403"/>
    </row>
    <row r="18" spans="2:11" ht="12.75">
      <c r="B18" s="263"/>
      <c r="C18" s="548"/>
      <c r="D18" s="549"/>
      <c r="E18" s="550"/>
      <c r="F18" s="548"/>
      <c r="G18" s="548"/>
      <c r="H18" s="551"/>
      <c r="I18" s="548"/>
      <c r="J18" s="738">
        <f>$H18*I18</f>
        <v>0</v>
      </c>
      <c r="K18" s="403"/>
    </row>
    <row r="19" spans="2:11" ht="12.75">
      <c r="B19" s="263"/>
      <c r="C19" s="548"/>
      <c r="D19" s="549"/>
      <c r="E19" s="552"/>
      <c r="F19" s="548"/>
      <c r="G19" s="548"/>
      <c r="H19" s="551"/>
      <c r="I19" s="548"/>
      <c r="J19" s="738">
        <f>$H19*I19</f>
        <v>0</v>
      </c>
      <c r="K19" s="403"/>
    </row>
    <row r="20" spans="2:11" ht="12.75">
      <c r="B20" s="263"/>
      <c r="C20" s="553"/>
      <c r="D20" s="554"/>
      <c r="E20" s="118"/>
      <c r="F20" s="553"/>
      <c r="G20" s="553"/>
      <c r="H20" s="555"/>
      <c r="I20" s="553"/>
      <c r="J20" s="662">
        <f>$H20*I20</f>
        <v>0</v>
      </c>
      <c r="K20" s="403"/>
    </row>
    <row r="21" spans="2:11" ht="12.75">
      <c r="B21" s="263"/>
      <c r="C21" s="553"/>
      <c r="D21" s="554"/>
      <c r="E21" s="118"/>
      <c r="F21" s="553"/>
      <c r="G21" s="553"/>
      <c r="H21" s="555"/>
      <c r="I21" s="553"/>
      <c r="J21" s="662">
        <f>$H21*I21</f>
        <v>0</v>
      </c>
      <c r="K21" s="403"/>
    </row>
    <row r="22" spans="2:11" s="408" customFormat="1" ht="12.75">
      <c r="B22" s="406"/>
      <c r="C22" s="830" t="s">
        <v>84</v>
      </c>
      <c r="D22" s="831"/>
      <c r="E22" s="831"/>
      <c r="F22" s="831"/>
      <c r="G22" s="831"/>
      <c r="H22" s="831"/>
      <c r="I22" s="831"/>
      <c r="J22" s="644">
        <f>SUM(J18:J21)</f>
        <v>0</v>
      </c>
      <c r="K22" s="407"/>
    </row>
    <row r="23" spans="2:11" ht="22.5" customHeight="1">
      <c r="B23" s="263"/>
      <c r="C23" s="832" t="s">
        <v>509</v>
      </c>
      <c r="D23" s="833"/>
      <c r="E23" s="833"/>
      <c r="F23" s="833"/>
      <c r="G23" s="833"/>
      <c r="H23" s="833"/>
      <c r="I23" s="833"/>
      <c r="J23" s="645"/>
      <c r="K23" s="403"/>
    </row>
    <row r="24" spans="2:11" ht="12.75">
      <c r="B24" s="263"/>
      <c r="C24" s="553"/>
      <c r="D24" s="554"/>
      <c r="E24" s="556"/>
      <c r="F24" s="553"/>
      <c r="G24" s="553"/>
      <c r="H24" s="557"/>
      <c r="I24" s="553"/>
      <c r="J24" s="662">
        <f>$H24*I24</f>
        <v>0</v>
      </c>
      <c r="K24" s="403"/>
    </row>
    <row r="25" spans="2:11" ht="12.75">
      <c r="B25" s="263"/>
      <c r="C25" s="553"/>
      <c r="D25" s="554"/>
      <c r="E25" s="556"/>
      <c r="F25" s="553"/>
      <c r="G25" s="553"/>
      <c r="H25" s="557"/>
      <c r="I25" s="553"/>
      <c r="J25" s="662">
        <f>$H25*I25</f>
        <v>0</v>
      </c>
      <c r="K25" s="403"/>
    </row>
    <row r="26" spans="2:11" ht="12.75">
      <c r="B26" s="263"/>
      <c r="C26" s="553"/>
      <c r="D26" s="554"/>
      <c r="E26" s="118"/>
      <c r="F26" s="553"/>
      <c r="G26" s="553"/>
      <c r="H26" s="558"/>
      <c r="I26" s="553"/>
      <c r="J26" s="662">
        <f>$H26*I26</f>
        <v>0</v>
      </c>
      <c r="K26" s="403"/>
    </row>
    <row r="27" spans="2:11" ht="12.75">
      <c r="B27" s="263"/>
      <c r="C27" s="553"/>
      <c r="D27" s="554"/>
      <c r="E27" s="118"/>
      <c r="F27" s="553"/>
      <c r="G27" s="553"/>
      <c r="H27" s="555"/>
      <c r="I27" s="553"/>
      <c r="J27" s="662">
        <f>$H27*I27</f>
        <v>0</v>
      </c>
      <c r="K27" s="403"/>
    </row>
    <row r="28" spans="2:11" s="408" customFormat="1" ht="12.75">
      <c r="B28" s="406"/>
      <c r="C28" s="830" t="s">
        <v>85</v>
      </c>
      <c r="D28" s="831"/>
      <c r="E28" s="831"/>
      <c r="F28" s="831"/>
      <c r="G28" s="831"/>
      <c r="H28" s="831"/>
      <c r="I28" s="831"/>
      <c r="J28" s="644">
        <f>SUM(J24:J27)</f>
        <v>0</v>
      </c>
      <c r="K28" s="407"/>
    </row>
    <row r="29" spans="2:11" ht="22.5" customHeight="1">
      <c r="B29" s="263"/>
      <c r="C29" s="828" t="s">
        <v>87</v>
      </c>
      <c r="D29" s="829"/>
      <c r="E29" s="829"/>
      <c r="F29" s="829"/>
      <c r="G29" s="829"/>
      <c r="H29" s="829"/>
      <c r="I29" s="829"/>
      <c r="J29" s="739"/>
      <c r="K29" s="403"/>
    </row>
    <row r="30" spans="2:11" ht="12.75">
      <c r="B30" s="263"/>
      <c r="C30" s="548"/>
      <c r="D30" s="549"/>
      <c r="E30" s="552"/>
      <c r="F30" s="548"/>
      <c r="G30" s="548"/>
      <c r="H30" s="551"/>
      <c r="I30" s="548"/>
      <c r="J30" s="738">
        <f>$H30*I30</f>
        <v>0</v>
      </c>
      <c r="K30" s="403"/>
    </row>
    <row r="31" spans="2:11" ht="12.75">
      <c r="B31" s="263"/>
      <c r="C31" s="553"/>
      <c r="D31" s="554"/>
      <c r="E31" s="118"/>
      <c r="F31" s="553"/>
      <c r="G31" s="553"/>
      <c r="H31" s="555"/>
      <c r="I31" s="553"/>
      <c r="J31" s="662">
        <f>$H31*I31</f>
        <v>0</v>
      </c>
      <c r="K31" s="403"/>
    </row>
    <row r="32" spans="2:11" ht="12.75">
      <c r="B32" s="263"/>
      <c r="C32" s="553"/>
      <c r="D32" s="554"/>
      <c r="E32" s="118"/>
      <c r="F32" s="553"/>
      <c r="G32" s="553"/>
      <c r="H32" s="555"/>
      <c r="I32" s="553"/>
      <c r="J32" s="662">
        <f>$H32*I32</f>
        <v>0</v>
      </c>
      <c r="K32" s="403"/>
    </row>
    <row r="33" spans="2:11" ht="12.75">
      <c r="B33" s="263"/>
      <c r="C33" s="553"/>
      <c r="D33" s="554"/>
      <c r="E33" s="118"/>
      <c r="F33" s="553"/>
      <c r="G33" s="553"/>
      <c r="H33" s="555"/>
      <c r="I33" s="553"/>
      <c r="J33" s="662">
        <f>$H33*I33</f>
        <v>0</v>
      </c>
      <c r="K33" s="403"/>
    </row>
    <row r="34" spans="2:11" s="408" customFormat="1" ht="12.75">
      <c r="B34" s="406"/>
      <c r="C34" s="830" t="s">
        <v>75</v>
      </c>
      <c r="D34" s="831"/>
      <c r="E34" s="831"/>
      <c r="F34" s="831"/>
      <c r="G34" s="831"/>
      <c r="H34" s="831"/>
      <c r="I34" s="831"/>
      <c r="J34" s="644">
        <f>SUM(J30:J33)</f>
        <v>0</v>
      </c>
      <c r="K34" s="407"/>
    </row>
    <row r="35" spans="2:11" ht="22.5" customHeight="1">
      <c r="B35" s="263"/>
      <c r="C35" s="832" t="s">
        <v>207</v>
      </c>
      <c r="D35" s="833"/>
      <c r="E35" s="833"/>
      <c r="F35" s="833"/>
      <c r="G35" s="833"/>
      <c r="H35" s="833"/>
      <c r="I35" s="833"/>
      <c r="J35" s="740"/>
      <c r="K35" s="403"/>
    </row>
    <row r="36" spans="2:11" ht="12.75">
      <c r="B36" s="263"/>
      <c r="C36" s="548"/>
      <c r="D36" s="549"/>
      <c r="E36" s="552"/>
      <c r="F36" s="548"/>
      <c r="G36" s="548"/>
      <c r="H36" s="551"/>
      <c r="I36" s="548"/>
      <c r="J36" s="738">
        <f>$H36*I36</f>
        <v>0</v>
      </c>
      <c r="K36" s="403"/>
    </row>
    <row r="37" spans="2:11" ht="12.75">
      <c r="B37" s="263"/>
      <c r="C37" s="553"/>
      <c r="D37" s="554"/>
      <c r="E37" s="118"/>
      <c r="F37" s="553"/>
      <c r="G37" s="553"/>
      <c r="H37" s="555"/>
      <c r="I37" s="553"/>
      <c r="J37" s="662">
        <f>$H37*I37</f>
        <v>0</v>
      </c>
      <c r="K37" s="403"/>
    </row>
    <row r="38" spans="2:11" ht="12.75">
      <c r="B38" s="263"/>
      <c r="C38" s="553"/>
      <c r="D38" s="554"/>
      <c r="E38" s="118"/>
      <c r="F38" s="553"/>
      <c r="G38" s="553"/>
      <c r="H38" s="555"/>
      <c r="I38" s="553"/>
      <c r="J38" s="662">
        <f>$H38*I38</f>
        <v>0</v>
      </c>
      <c r="K38" s="403"/>
    </row>
    <row r="39" spans="2:11" ht="12.75">
      <c r="B39" s="263"/>
      <c r="C39" s="553"/>
      <c r="D39" s="554"/>
      <c r="E39" s="118"/>
      <c r="F39" s="553"/>
      <c r="G39" s="553"/>
      <c r="H39" s="555"/>
      <c r="I39" s="553"/>
      <c r="J39" s="662">
        <f>$H39*I39</f>
        <v>0</v>
      </c>
      <c r="K39" s="403"/>
    </row>
    <row r="40" spans="2:11" s="408" customFormat="1" ht="12.75">
      <c r="B40" s="406"/>
      <c r="C40" s="830" t="s">
        <v>86</v>
      </c>
      <c r="D40" s="831"/>
      <c r="E40" s="831"/>
      <c r="F40" s="831"/>
      <c r="G40" s="831"/>
      <c r="H40" s="831"/>
      <c r="I40" s="831"/>
      <c r="J40" s="644">
        <f>SUM(J36:J39)</f>
        <v>0</v>
      </c>
      <c r="K40" s="407"/>
    </row>
    <row r="41" spans="2:11" ht="22.5" customHeight="1">
      <c r="B41" s="263"/>
      <c r="C41" s="832" t="s">
        <v>208</v>
      </c>
      <c r="D41" s="833"/>
      <c r="E41" s="833"/>
      <c r="F41" s="833"/>
      <c r="G41" s="833"/>
      <c r="H41" s="833"/>
      <c r="I41" s="833"/>
      <c r="J41" s="740"/>
      <c r="K41" s="403"/>
    </row>
    <row r="42" spans="2:11" ht="12.75">
      <c r="B42" s="263"/>
      <c r="C42" s="548"/>
      <c r="D42" s="549"/>
      <c r="E42" s="552"/>
      <c r="F42" s="548"/>
      <c r="G42" s="548"/>
      <c r="H42" s="551"/>
      <c r="I42" s="548"/>
      <c r="J42" s="738">
        <f>$H42*I42</f>
        <v>0</v>
      </c>
      <c r="K42" s="403"/>
    </row>
    <row r="43" spans="2:11" ht="12.75">
      <c r="B43" s="263"/>
      <c r="C43" s="553"/>
      <c r="D43" s="554"/>
      <c r="E43" s="118"/>
      <c r="F43" s="553"/>
      <c r="G43" s="553"/>
      <c r="H43" s="555"/>
      <c r="I43" s="553"/>
      <c r="J43" s="662">
        <f>$H43*I43</f>
        <v>0</v>
      </c>
      <c r="K43" s="403"/>
    </row>
    <row r="44" spans="2:11" ht="12.75">
      <c r="B44" s="263"/>
      <c r="C44" s="553"/>
      <c r="D44" s="554"/>
      <c r="E44" s="118"/>
      <c r="F44" s="553"/>
      <c r="G44" s="553"/>
      <c r="H44" s="555"/>
      <c r="I44" s="553"/>
      <c r="J44" s="662">
        <f>$H44*I44</f>
        <v>0</v>
      </c>
      <c r="K44" s="403"/>
    </row>
    <row r="45" spans="2:11" ht="12.75">
      <c r="B45" s="263"/>
      <c r="C45" s="553"/>
      <c r="D45" s="554"/>
      <c r="E45" s="118"/>
      <c r="F45" s="553"/>
      <c r="G45" s="553"/>
      <c r="H45" s="555"/>
      <c r="I45" s="553"/>
      <c r="J45" s="662">
        <f>$H45*I45</f>
        <v>0</v>
      </c>
      <c r="K45" s="403"/>
    </row>
    <row r="46" spans="2:11" s="408" customFormat="1" ht="12.75">
      <c r="B46" s="406"/>
      <c r="C46" s="830" t="s">
        <v>506</v>
      </c>
      <c r="D46" s="831"/>
      <c r="E46" s="831"/>
      <c r="F46" s="831"/>
      <c r="G46" s="831"/>
      <c r="H46" s="831"/>
      <c r="I46" s="831"/>
      <c r="J46" s="644">
        <f>SUM(J42:J45)</f>
        <v>0</v>
      </c>
      <c r="K46" s="407"/>
    </row>
    <row r="47" spans="2:11" ht="22.5" customHeight="1">
      <c r="B47" s="263"/>
      <c r="C47" s="828" t="s">
        <v>82</v>
      </c>
      <c r="D47" s="829"/>
      <c r="E47" s="829"/>
      <c r="F47" s="829"/>
      <c r="G47" s="829"/>
      <c r="H47" s="829"/>
      <c r="I47" s="829"/>
      <c r="J47" s="739"/>
      <c r="K47" s="403"/>
    </row>
    <row r="48" spans="2:11" ht="12.75">
      <c r="B48" s="263"/>
      <c r="C48" s="548"/>
      <c r="D48" s="549"/>
      <c r="E48" s="552"/>
      <c r="F48" s="548"/>
      <c r="G48" s="548"/>
      <c r="H48" s="551"/>
      <c r="I48" s="548"/>
      <c r="J48" s="738">
        <f>$H48*I48</f>
        <v>0</v>
      </c>
      <c r="K48" s="403"/>
    </row>
    <row r="49" spans="2:11" ht="12.75">
      <c r="B49" s="263"/>
      <c r="C49" s="553"/>
      <c r="D49" s="554"/>
      <c r="E49" s="118"/>
      <c r="F49" s="553"/>
      <c r="G49" s="553"/>
      <c r="H49" s="555"/>
      <c r="I49" s="553"/>
      <c r="J49" s="662">
        <f>$H49*I49</f>
        <v>0</v>
      </c>
      <c r="K49" s="403"/>
    </row>
    <row r="50" spans="2:11" ht="12.75">
      <c r="B50" s="263"/>
      <c r="C50" s="553"/>
      <c r="D50" s="554"/>
      <c r="E50" s="118"/>
      <c r="F50" s="553"/>
      <c r="G50" s="553"/>
      <c r="H50" s="555"/>
      <c r="I50" s="553"/>
      <c r="J50" s="662">
        <f>$H50*I50</f>
        <v>0</v>
      </c>
      <c r="K50" s="403"/>
    </row>
    <row r="51" spans="2:11" ht="12.75">
      <c r="B51" s="263"/>
      <c r="C51" s="553"/>
      <c r="D51" s="554"/>
      <c r="E51" s="118"/>
      <c r="F51" s="553"/>
      <c r="G51" s="553"/>
      <c r="H51" s="555"/>
      <c r="I51" s="553"/>
      <c r="J51" s="662">
        <f>$H51*I51</f>
        <v>0</v>
      </c>
      <c r="K51" s="403"/>
    </row>
    <row r="52" spans="2:11" s="408" customFormat="1" ht="12.75">
      <c r="B52" s="406"/>
      <c r="C52" s="830" t="s">
        <v>507</v>
      </c>
      <c r="D52" s="831"/>
      <c r="E52" s="831"/>
      <c r="F52" s="831"/>
      <c r="G52" s="831"/>
      <c r="H52" s="831"/>
      <c r="I52" s="831"/>
      <c r="J52" s="644">
        <f>SUM(J48:J51)</f>
        <v>0</v>
      </c>
      <c r="K52" s="407"/>
    </row>
    <row r="53" spans="2:11" ht="22.5" customHeight="1">
      <c r="B53" s="263"/>
      <c r="C53" s="832" t="s">
        <v>209</v>
      </c>
      <c r="D53" s="833"/>
      <c r="E53" s="833"/>
      <c r="F53" s="833"/>
      <c r="G53" s="833"/>
      <c r="H53" s="833"/>
      <c r="I53" s="833"/>
      <c r="J53" s="740"/>
      <c r="K53" s="403"/>
    </row>
    <row r="54" spans="2:11" ht="12.75">
      <c r="B54" s="263"/>
      <c r="C54" s="548"/>
      <c r="D54" s="549"/>
      <c r="E54" s="552"/>
      <c r="F54" s="548"/>
      <c r="G54" s="548"/>
      <c r="H54" s="551"/>
      <c r="I54" s="548"/>
      <c r="J54" s="738">
        <f>$H54*I54</f>
        <v>0</v>
      </c>
      <c r="K54" s="403"/>
    </row>
    <row r="55" spans="2:11" ht="12.75">
      <c r="B55" s="263"/>
      <c r="C55" s="553"/>
      <c r="D55" s="554"/>
      <c r="E55" s="118"/>
      <c r="F55" s="553"/>
      <c r="G55" s="553"/>
      <c r="H55" s="555"/>
      <c r="I55" s="553"/>
      <c r="J55" s="662">
        <f>$H55*I55</f>
        <v>0</v>
      </c>
      <c r="K55" s="403"/>
    </row>
    <row r="56" spans="2:11" ht="12.75">
      <c r="B56" s="263"/>
      <c r="C56" s="553"/>
      <c r="D56" s="554"/>
      <c r="E56" s="118"/>
      <c r="F56" s="553"/>
      <c r="G56" s="553"/>
      <c r="H56" s="555"/>
      <c r="I56" s="553"/>
      <c r="J56" s="662">
        <f>$H56*I56</f>
        <v>0</v>
      </c>
      <c r="K56" s="403"/>
    </row>
    <row r="57" spans="2:11" ht="12.75">
      <c r="B57" s="263"/>
      <c r="C57" s="553"/>
      <c r="D57" s="554"/>
      <c r="E57" s="118"/>
      <c r="F57" s="553"/>
      <c r="G57" s="553"/>
      <c r="H57" s="555"/>
      <c r="I57" s="553"/>
      <c r="J57" s="662">
        <f>$H57*I57</f>
        <v>0</v>
      </c>
      <c r="K57" s="403"/>
    </row>
    <row r="58" spans="2:11" s="408" customFormat="1" ht="12.75">
      <c r="B58" s="406"/>
      <c r="C58" s="830" t="s">
        <v>76</v>
      </c>
      <c r="D58" s="831"/>
      <c r="E58" s="831"/>
      <c r="F58" s="831"/>
      <c r="G58" s="831"/>
      <c r="H58" s="831"/>
      <c r="I58" s="831"/>
      <c r="J58" s="644">
        <f>SUM(J54:J57)</f>
        <v>0</v>
      </c>
      <c r="K58" s="407"/>
    </row>
    <row r="59" spans="2:11" ht="22.5" customHeight="1">
      <c r="B59" s="263"/>
      <c r="C59" s="828" t="s">
        <v>83</v>
      </c>
      <c r="D59" s="829"/>
      <c r="E59" s="829"/>
      <c r="F59" s="829"/>
      <c r="G59" s="829"/>
      <c r="H59" s="829"/>
      <c r="I59" s="829"/>
      <c r="J59" s="739"/>
      <c r="K59" s="403"/>
    </row>
    <row r="60" spans="2:11" ht="12.75">
      <c r="B60" s="263"/>
      <c r="C60" s="548"/>
      <c r="D60" s="549"/>
      <c r="E60" s="552"/>
      <c r="F60" s="548"/>
      <c r="G60" s="548"/>
      <c r="H60" s="551"/>
      <c r="I60" s="548"/>
      <c r="J60" s="738">
        <f>$H60*I60</f>
        <v>0</v>
      </c>
      <c r="K60" s="403"/>
    </row>
    <row r="61" spans="2:11" ht="12.75">
      <c r="B61" s="263"/>
      <c r="C61" s="553"/>
      <c r="D61" s="554"/>
      <c r="E61" s="118"/>
      <c r="F61" s="553"/>
      <c r="G61" s="553"/>
      <c r="H61" s="555"/>
      <c r="I61" s="553"/>
      <c r="J61" s="662">
        <f>$H61*I61</f>
        <v>0</v>
      </c>
      <c r="K61" s="403"/>
    </row>
    <row r="62" spans="2:11" ht="12.75">
      <c r="B62" s="263"/>
      <c r="C62" s="553"/>
      <c r="D62" s="554"/>
      <c r="E62" s="118"/>
      <c r="F62" s="553"/>
      <c r="G62" s="553"/>
      <c r="H62" s="555"/>
      <c r="I62" s="553"/>
      <c r="J62" s="662">
        <f>$H62*I62</f>
        <v>0</v>
      </c>
      <c r="K62" s="403"/>
    </row>
    <row r="63" spans="2:11" ht="12.75">
      <c r="B63" s="263"/>
      <c r="C63" s="553"/>
      <c r="D63" s="554"/>
      <c r="E63" s="118"/>
      <c r="F63" s="553"/>
      <c r="G63" s="553"/>
      <c r="H63" s="555"/>
      <c r="I63" s="553"/>
      <c r="J63" s="662">
        <f>$H63*I63</f>
        <v>0</v>
      </c>
      <c r="K63" s="403"/>
    </row>
    <row r="64" spans="2:11" s="408" customFormat="1" ht="12.75">
      <c r="B64" s="406"/>
      <c r="C64" s="830" t="s">
        <v>77</v>
      </c>
      <c r="D64" s="831"/>
      <c r="E64" s="831"/>
      <c r="F64" s="831"/>
      <c r="G64" s="831"/>
      <c r="H64" s="831"/>
      <c r="I64" s="831"/>
      <c r="J64" s="644">
        <f>SUM(J60:J63)</f>
        <v>0</v>
      </c>
      <c r="K64" s="407"/>
    </row>
    <row r="65" spans="2:11" ht="12.75">
      <c r="B65" s="263"/>
      <c r="C65" s="827" t="s">
        <v>89</v>
      </c>
      <c r="D65" s="827"/>
      <c r="E65" s="827"/>
      <c r="F65" s="827"/>
      <c r="G65" s="827"/>
      <c r="H65" s="827"/>
      <c r="I65" s="827"/>
      <c r="J65" s="637">
        <f>+J64+J58+J52+J46+J40+J34+J28+J22</f>
        <v>0</v>
      </c>
      <c r="K65" s="403"/>
    </row>
    <row r="66" spans="2:11" ht="12.75">
      <c r="B66" s="263"/>
      <c r="C66" s="410"/>
      <c r="D66" s="410"/>
      <c r="E66" s="410"/>
      <c r="F66" s="539"/>
      <c r="G66" s="410"/>
      <c r="H66" s="410"/>
      <c r="I66" s="410"/>
      <c r="J66" s="410"/>
      <c r="K66" s="403"/>
    </row>
    <row r="67" spans="2:11" ht="12.75">
      <c r="B67" s="263"/>
      <c r="C67" s="410"/>
      <c r="D67" s="410"/>
      <c r="E67" s="410"/>
      <c r="F67" s="539"/>
      <c r="G67" s="410"/>
      <c r="H67" s="410"/>
      <c r="I67" s="410"/>
      <c r="J67" s="410"/>
      <c r="K67" s="403"/>
    </row>
    <row r="68" spans="2:11" ht="37.5" customHeight="1">
      <c r="B68" s="263"/>
      <c r="C68" s="837" t="s">
        <v>566</v>
      </c>
      <c r="D68" s="837"/>
      <c r="E68" s="837"/>
      <c r="F68" s="837"/>
      <c r="G68" s="837"/>
      <c r="H68" s="837"/>
      <c r="I68" s="837"/>
      <c r="J68" s="410"/>
      <c r="K68" s="403"/>
    </row>
    <row r="69" spans="2:11" ht="12.75">
      <c r="B69" s="263"/>
      <c r="C69" s="410"/>
      <c r="D69" s="410"/>
      <c r="E69" s="410"/>
      <c r="F69" s="539"/>
      <c r="G69" s="410"/>
      <c r="H69" s="410"/>
      <c r="I69" s="410"/>
      <c r="J69" s="410"/>
      <c r="K69" s="403"/>
    </row>
    <row r="70" spans="2:11" ht="12.75">
      <c r="B70" s="263"/>
      <c r="C70" s="410"/>
      <c r="D70" s="410"/>
      <c r="E70" s="410"/>
      <c r="F70" s="539"/>
      <c r="G70" s="410"/>
      <c r="H70" s="410"/>
      <c r="I70" s="410"/>
      <c r="J70" s="410"/>
      <c r="K70" s="403"/>
    </row>
    <row r="71" spans="2:11" ht="12.75">
      <c r="B71" s="411"/>
      <c r="C71" s="412"/>
      <c r="D71" s="412"/>
      <c r="E71" s="412"/>
      <c r="F71" s="543"/>
      <c r="G71" s="412"/>
      <c r="H71" s="412"/>
      <c r="I71" s="412"/>
      <c r="J71" s="412"/>
      <c r="K71" s="413"/>
    </row>
    <row r="85" ht="12.75">
      <c r="G85" s="520"/>
    </row>
  </sheetData>
  <sheetProtection password="9323" sheet="1" formatCells="0" formatColumns="0" formatRows="0" insertColumns="0" insertRows="0" insertHyperlinks="0" deleteColumns="0" deleteRows="0" selectLockedCells="1" sort="0" autoFilter="0" pivotTables="0"/>
  <mergeCells count="35">
    <mergeCell ref="C17:I17"/>
    <mergeCell ref="J14:J16"/>
    <mergeCell ref="C68:I68"/>
    <mergeCell ref="I14:I16"/>
    <mergeCell ref="C65:I65"/>
    <mergeCell ref="C47:I47"/>
    <mergeCell ref="C53:I53"/>
    <mergeCell ref="C64:I64"/>
    <mergeCell ref="C58:I58"/>
    <mergeCell ref="C52:I52"/>
    <mergeCell ref="D13:D16"/>
    <mergeCell ref="C34:I34"/>
    <mergeCell ref="C23:I23"/>
    <mergeCell ref="C29:I29"/>
    <mergeCell ref="C35:I35"/>
    <mergeCell ref="C41:I41"/>
    <mergeCell ref="H13:H16"/>
    <mergeCell ref="I13:J13"/>
    <mergeCell ref="F13:F16"/>
    <mergeCell ref="C13:C16"/>
    <mergeCell ref="E13:E16"/>
    <mergeCell ref="G13:G16"/>
    <mergeCell ref="C59:I59"/>
    <mergeCell ref="C46:I46"/>
    <mergeCell ref="C40:I40"/>
    <mergeCell ref="C28:I28"/>
    <mergeCell ref="C22:I22"/>
    <mergeCell ref="B1:K1"/>
    <mergeCell ref="B2:K2"/>
    <mergeCell ref="B3:K3"/>
    <mergeCell ref="B4:K4"/>
    <mergeCell ref="B5:K5"/>
    <mergeCell ref="C10:J10"/>
    <mergeCell ref="C7:K7"/>
    <mergeCell ref="C9:J9"/>
  </mergeCells>
  <printOptions horizontalCentered="1"/>
  <pageMargins left="0.5118110236220472" right="0.31496062992125984" top="0.4330708661417323" bottom="0.6692913385826772" header="0" footer="0"/>
  <pageSetup fitToHeight="2" horizontalDpi="600" verticalDpi="600" orientation="landscape" scale="70" r:id="rId2"/>
  <headerFooter alignWithMargins="0">
    <oddFooter>&amp;C_______________________
VoBo Ordenador Gasto&amp;RVicerrectoría Administrativa
&amp;F
&amp;A</oddFooter>
  </headerFooter>
  <rowBreaks count="1" manualBreakCount="1">
    <brk id="40" min="1" max="10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"/>
  <dimension ref="B1:S36"/>
  <sheetViews>
    <sheetView showGridLines="0" zoomScaleSheetLayoutView="90" zoomScalePageLayoutView="0" workbookViewId="0" topLeftCell="A1">
      <selection activeCell="B24" sqref="B24"/>
    </sheetView>
  </sheetViews>
  <sheetFormatPr defaultColWidth="23.140625" defaultRowHeight="12.75"/>
  <cols>
    <col min="1" max="1" width="3.00390625" style="71" customWidth="1"/>
    <col min="2" max="2" width="2.421875" style="71" customWidth="1"/>
    <col min="3" max="3" width="37.140625" style="71" customWidth="1"/>
    <col min="4" max="4" width="9.28125" style="71" customWidth="1"/>
    <col min="5" max="5" width="20.8515625" style="71" customWidth="1"/>
    <col min="6" max="6" width="20.8515625" style="76" customWidth="1"/>
    <col min="7" max="7" width="3.00390625" style="71" customWidth="1"/>
    <col min="8" max="235" width="11.421875" style="71" customWidth="1"/>
    <col min="236" max="16384" width="23.140625" style="71" customWidth="1"/>
  </cols>
  <sheetData>
    <row r="1" spans="2:7" s="2" customFormat="1" ht="12.75">
      <c r="B1" s="838"/>
      <c r="C1" s="839"/>
      <c r="D1" s="839"/>
      <c r="E1" s="839"/>
      <c r="F1" s="839"/>
      <c r="G1" s="840"/>
    </row>
    <row r="2" spans="2:7" s="2" customFormat="1" ht="12.75">
      <c r="B2" s="223"/>
      <c r="C2" s="841"/>
      <c r="D2" s="841"/>
      <c r="E2" s="841"/>
      <c r="F2" s="841"/>
      <c r="G2" s="842"/>
    </row>
    <row r="3" spans="2:7" s="2" customFormat="1" ht="12.75">
      <c r="B3" s="223"/>
      <c r="C3" s="841" t="s">
        <v>565</v>
      </c>
      <c r="D3" s="841"/>
      <c r="E3" s="841"/>
      <c r="F3" s="841"/>
      <c r="G3" s="842"/>
    </row>
    <row r="4" spans="2:7" s="2" customFormat="1" ht="12.75">
      <c r="B4" s="223"/>
      <c r="C4" s="841" t="s">
        <v>564</v>
      </c>
      <c r="D4" s="841"/>
      <c r="E4" s="841"/>
      <c r="F4" s="841"/>
      <c r="G4" s="842"/>
    </row>
    <row r="5" spans="2:7" s="2" customFormat="1" ht="12.75">
      <c r="B5" s="223"/>
      <c r="C5" s="841" t="s">
        <v>562</v>
      </c>
      <c r="D5" s="841"/>
      <c r="E5" s="841"/>
      <c r="F5" s="841"/>
      <c r="G5" s="842"/>
    </row>
    <row r="6" spans="2:7" s="2" customFormat="1" ht="12.75">
      <c r="B6" s="843"/>
      <c r="C6" s="844"/>
      <c r="D6" s="844"/>
      <c r="E6" s="844"/>
      <c r="F6" s="844"/>
      <c r="G6" s="845"/>
    </row>
    <row r="7" spans="2:7" s="2" customFormat="1" ht="12.75">
      <c r="B7" s="3"/>
      <c r="C7" s="4"/>
      <c r="D7" s="4"/>
      <c r="E7" s="4"/>
      <c r="F7" s="4"/>
      <c r="G7" s="5"/>
    </row>
    <row r="8" spans="2:17" s="39" customFormat="1" ht="12.75">
      <c r="B8" s="37"/>
      <c r="C8" s="847" t="s">
        <v>176</v>
      </c>
      <c r="D8" s="847"/>
      <c r="E8" s="847"/>
      <c r="F8" s="847"/>
      <c r="G8" s="38"/>
      <c r="O8" s="40"/>
      <c r="P8" s="40"/>
      <c r="Q8" s="40"/>
    </row>
    <row r="9" spans="2:17" s="39" customFormat="1" ht="12.75">
      <c r="B9" s="37"/>
      <c r="C9" s="64"/>
      <c r="D9" s="64"/>
      <c r="E9" s="64"/>
      <c r="F9" s="64"/>
      <c r="G9" s="38"/>
      <c r="O9" s="40"/>
      <c r="P9" s="40"/>
      <c r="Q9" s="40"/>
    </row>
    <row r="10" spans="2:19" s="43" customFormat="1" ht="12.75">
      <c r="B10" s="45"/>
      <c r="C10" s="848" t="s">
        <v>358</v>
      </c>
      <c r="D10" s="849"/>
      <c r="E10" s="849"/>
      <c r="F10" s="849"/>
      <c r="G10" s="41"/>
      <c r="H10" s="42"/>
      <c r="I10" s="42"/>
      <c r="J10" s="42"/>
      <c r="K10" s="42"/>
      <c r="L10" s="42"/>
      <c r="M10" s="42"/>
      <c r="N10" s="42"/>
      <c r="O10" s="40"/>
      <c r="P10" s="40"/>
      <c r="Q10" s="40"/>
      <c r="R10" s="42"/>
      <c r="S10" s="42"/>
    </row>
    <row r="11" spans="2:17" s="39" customFormat="1" ht="12.75">
      <c r="B11" s="65"/>
      <c r="C11" s="11"/>
      <c r="D11" s="11"/>
      <c r="E11" s="11"/>
      <c r="F11" s="11"/>
      <c r="G11" s="66"/>
      <c r="O11" s="40"/>
      <c r="P11" s="40"/>
      <c r="Q11" s="40"/>
    </row>
    <row r="12" spans="2:17" s="39" customFormat="1" ht="12.75">
      <c r="B12" s="37"/>
      <c r="C12" s="6"/>
      <c r="D12" s="6"/>
      <c r="E12" s="6"/>
      <c r="F12" s="44"/>
      <c r="G12" s="38"/>
      <c r="O12" s="40"/>
      <c r="P12" s="40"/>
      <c r="Q12" s="40"/>
    </row>
    <row r="13" spans="2:7" s="40" customFormat="1" ht="34.5" customHeight="1">
      <c r="B13" s="45"/>
      <c r="C13" s="850" t="s">
        <v>210</v>
      </c>
      <c r="D13" s="851"/>
      <c r="E13" s="851"/>
      <c r="F13" s="852"/>
      <c r="G13" s="46"/>
    </row>
    <row r="14" spans="2:7" s="40" customFormat="1" ht="15" customHeight="1">
      <c r="B14" s="45"/>
      <c r="C14" s="853" t="s">
        <v>359</v>
      </c>
      <c r="D14" s="854"/>
      <c r="E14" s="854"/>
      <c r="F14" s="855"/>
      <c r="G14" s="46"/>
    </row>
    <row r="15" spans="2:7" s="40" customFormat="1" ht="12.75">
      <c r="B15" s="45"/>
      <c r="C15" s="853" t="s">
        <v>360</v>
      </c>
      <c r="D15" s="854"/>
      <c r="E15" s="854"/>
      <c r="F15" s="855"/>
      <c r="G15" s="46"/>
    </row>
    <row r="16" spans="2:7" s="40" customFormat="1" ht="12.75">
      <c r="B16" s="45"/>
      <c r="C16" s="853" t="s">
        <v>361</v>
      </c>
      <c r="D16" s="854"/>
      <c r="E16" s="854"/>
      <c r="F16" s="855"/>
      <c r="G16" s="46"/>
    </row>
    <row r="17" spans="2:7" s="40" customFormat="1" ht="29.25" customHeight="1">
      <c r="B17" s="45"/>
      <c r="C17" s="864" t="s">
        <v>362</v>
      </c>
      <c r="D17" s="865"/>
      <c r="E17" s="865"/>
      <c r="F17" s="866"/>
      <c r="G17" s="46"/>
    </row>
    <row r="18" spans="2:7" s="48" customFormat="1" ht="25.5" customHeight="1">
      <c r="B18" s="47"/>
      <c r="C18" s="867" t="s">
        <v>27</v>
      </c>
      <c r="D18" s="867" t="s">
        <v>38</v>
      </c>
      <c r="E18" s="869" t="s">
        <v>45</v>
      </c>
      <c r="F18" s="870"/>
      <c r="G18" s="38"/>
    </row>
    <row r="19" spans="2:7" s="42" customFormat="1" ht="24" customHeight="1">
      <c r="B19" s="47"/>
      <c r="C19" s="868"/>
      <c r="D19" s="868"/>
      <c r="E19" s="227" t="s">
        <v>222</v>
      </c>
      <c r="F19" s="227" t="s">
        <v>18</v>
      </c>
      <c r="G19" s="41"/>
    </row>
    <row r="20" spans="2:7" s="43" customFormat="1" ht="12.75">
      <c r="B20" s="45"/>
      <c r="C20" s="49" t="s">
        <v>143</v>
      </c>
      <c r="D20" s="230">
        <v>0.06</v>
      </c>
      <c r="E20" s="649">
        <f>+'COMPRA EQUIPO'!J65</f>
        <v>0</v>
      </c>
      <c r="F20" s="652">
        <f>E20*D20</f>
        <v>0</v>
      </c>
      <c r="G20" s="46"/>
    </row>
    <row r="21" spans="2:7" s="43" customFormat="1" ht="12.75">
      <c r="B21" s="45"/>
      <c r="C21" s="50" t="s">
        <v>141</v>
      </c>
      <c r="D21" s="231">
        <v>0.02</v>
      </c>
      <c r="E21" s="650">
        <f>'COMPRA EQUIPO'!J52</f>
        <v>0</v>
      </c>
      <c r="F21" s="653">
        <f>E21*D21</f>
        <v>0</v>
      </c>
      <c r="G21" s="46"/>
    </row>
    <row r="22" spans="2:7" s="43" customFormat="1" ht="12.75">
      <c r="B22" s="45"/>
      <c r="C22" s="51" t="s">
        <v>142</v>
      </c>
      <c r="D22" s="232">
        <v>0.02</v>
      </c>
      <c r="E22" s="651">
        <f>'COMPRA EQUIPO'!J58</f>
        <v>0</v>
      </c>
      <c r="F22" s="654">
        <f>E22*D22</f>
        <v>0</v>
      </c>
      <c r="G22" s="46"/>
    </row>
    <row r="23" spans="2:7" s="43" customFormat="1" ht="12.75">
      <c r="B23" s="45"/>
      <c r="C23" s="871" t="s">
        <v>221</v>
      </c>
      <c r="D23" s="871"/>
      <c r="E23" s="871"/>
      <c r="F23" s="665">
        <f>SUM(F20:F22)</f>
        <v>0</v>
      </c>
      <c r="G23" s="46"/>
    </row>
    <row r="24" spans="2:7" s="62" customFormat="1" ht="12.75">
      <c r="B24" s="59"/>
      <c r="C24" s="67"/>
      <c r="D24" s="67"/>
      <c r="E24" s="67"/>
      <c r="F24" s="67"/>
      <c r="G24" s="52"/>
    </row>
    <row r="25" spans="2:7" s="62" customFormat="1" ht="12.75">
      <c r="B25" s="59"/>
      <c r="C25" s="67"/>
      <c r="D25" s="67"/>
      <c r="E25" s="67"/>
      <c r="F25" s="67"/>
      <c r="G25" s="52"/>
    </row>
    <row r="26" spans="2:7" s="53" customFormat="1" ht="34.5" customHeight="1">
      <c r="B26" s="59"/>
      <c r="C26" s="828" t="s">
        <v>225</v>
      </c>
      <c r="D26" s="829"/>
      <c r="E26" s="829"/>
      <c r="F26" s="846"/>
      <c r="G26" s="52"/>
    </row>
    <row r="27" spans="2:7" s="53" customFormat="1" ht="29.25" customHeight="1">
      <c r="B27" s="59"/>
      <c r="C27" s="856" t="s">
        <v>363</v>
      </c>
      <c r="D27" s="857"/>
      <c r="E27" s="857"/>
      <c r="F27" s="858"/>
      <c r="G27" s="52"/>
    </row>
    <row r="28" spans="2:7" s="56" customFormat="1" ht="25.5" customHeight="1">
      <c r="B28" s="54"/>
      <c r="C28" s="825" t="s">
        <v>27</v>
      </c>
      <c r="D28" s="825" t="s">
        <v>38</v>
      </c>
      <c r="E28" s="859" t="s">
        <v>45</v>
      </c>
      <c r="F28" s="860"/>
      <c r="G28" s="55"/>
    </row>
    <row r="29" spans="2:7" s="58" customFormat="1" ht="24" customHeight="1">
      <c r="B29" s="54"/>
      <c r="C29" s="836"/>
      <c r="D29" s="836"/>
      <c r="E29" s="228" t="s">
        <v>223</v>
      </c>
      <c r="F29" s="228" t="s">
        <v>18</v>
      </c>
      <c r="G29" s="57"/>
    </row>
    <row r="30" spans="2:7" s="62" customFormat="1" ht="12.75">
      <c r="B30" s="59"/>
      <c r="C30" s="60" t="s">
        <v>71</v>
      </c>
      <c r="D30" s="229">
        <v>0.003</v>
      </c>
      <c r="E30" s="61"/>
      <c r="F30" s="653">
        <f>E30*$D30</f>
        <v>0</v>
      </c>
      <c r="G30" s="52"/>
    </row>
    <row r="31" spans="2:7" s="62" customFormat="1" ht="12.75">
      <c r="B31" s="59"/>
      <c r="C31" s="60" t="s">
        <v>72</v>
      </c>
      <c r="D31" s="229">
        <v>0.003</v>
      </c>
      <c r="E31" s="61"/>
      <c r="F31" s="653">
        <f>E31*$D31</f>
        <v>0</v>
      </c>
      <c r="G31" s="52"/>
    </row>
    <row r="32" spans="2:7" s="62" customFormat="1" ht="12.75">
      <c r="B32" s="59"/>
      <c r="C32" s="60" t="s">
        <v>73</v>
      </c>
      <c r="D32" s="229">
        <v>0.003</v>
      </c>
      <c r="E32" s="61"/>
      <c r="F32" s="653">
        <f>E32*$D32</f>
        <v>0</v>
      </c>
      <c r="G32" s="52"/>
    </row>
    <row r="33" spans="2:7" s="62" customFormat="1" ht="12.75">
      <c r="B33" s="59"/>
      <c r="C33" s="63" t="s">
        <v>74</v>
      </c>
      <c r="D33" s="229">
        <v>0.003</v>
      </c>
      <c r="E33" s="61"/>
      <c r="F33" s="653">
        <f>E33*$D33</f>
        <v>0</v>
      </c>
      <c r="G33" s="52"/>
    </row>
    <row r="34" spans="2:7" s="62" customFormat="1" ht="12.75">
      <c r="B34" s="59"/>
      <c r="C34" s="861" t="s">
        <v>224</v>
      </c>
      <c r="D34" s="862"/>
      <c r="E34" s="863"/>
      <c r="F34" s="668">
        <f>SUM(F30:F33)</f>
        <v>0</v>
      </c>
      <c r="G34" s="52"/>
    </row>
    <row r="35" spans="2:7" ht="12.75">
      <c r="B35" s="68"/>
      <c r="C35" s="69"/>
      <c r="D35" s="67"/>
      <c r="E35" s="67"/>
      <c r="F35" s="70"/>
      <c r="G35" s="55"/>
    </row>
    <row r="36" spans="2:7" ht="12.75">
      <c r="B36" s="72"/>
      <c r="C36" s="73"/>
      <c r="D36" s="73"/>
      <c r="E36" s="73"/>
      <c r="F36" s="74"/>
      <c r="G36" s="75"/>
    </row>
  </sheetData>
  <sheetProtection password="9323" sheet="1" formatCells="0" formatColumns="0" formatRows="0" insertColumns="0" insertRows="0" insertHyperlinks="0" deleteColumns="0" deleteRows="0" selectLockedCells="1" sort="0" autoFilter="0" pivotTables="0"/>
  <mergeCells count="23">
    <mergeCell ref="C27:F27"/>
    <mergeCell ref="C28:C29"/>
    <mergeCell ref="D28:D29"/>
    <mergeCell ref="E28:F28"/>
    <mergeCell ref="C34:E34"/>
    <mergeCell ref="C17:F17"/>
    <mergeCell ref="C18:C19"/>
    <mergeCell ref="D18:D19"/>
    <mergeCell ref="E18:F18"/>
    <mergeCell ref="C23:E23"/>
    <mergeCell ref="C26:F26"/>
    <mergeCell ref="C8:F8"/>
    <mergeCell ref="C10:F10"/>
    <mergeCell ref="C13:F13"/>
    <mergeCell ref="C14:F14"/>
    <mergeCell ref="C15:F15"/>
    <mergeCell ref="C16:F16"/>
    <mergeCell ref="B1:G1"/>
    <mergeCell ref="C2:G2"/>
    <mergeCell ref="C3:G3"/>
    <mergeCell ref="C4:G4"/>
    <mergeCell ref="C5:G5"/>
    <mergeCell ref="B6:G6"/>
  </mergeCells>
  <printOptions horizontalCentered="1"/>
  <pageMargins left="0.31496062992125984" right="0.31496062992125984" top="0.7874015748031497" bottom="0.6299212598425197" header="0" footer="0"/>
  <pageSetup horizontalDpi="600" verticalDpi="600" orientation="landscape" scale="80" r:id="rId2"/>
  <headerFooter alignWithMargins="0">
    <oddFooter>&amp;C_______________________
VoBo Ordenador Gasto&amp;RVicerrectoría Administrativa
&amp;F
&amp;A</oddFooter>
  </headerFooter>
  <colBreaks count="1" manualBreakCount="1">
    <brk id="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B1:S42"/>
  <sheetViews>
    <sheetView showGridLines="0" zoomScaleSheetLayoutView="100" zoomScalePageLayoutView="0" workbookViewId="0" topLeftCell="A1">
      <selection activeCell="B26" sqref="B26"/>
    </sheetView>
  </sheetViews>
  <sheetFormatPr defaultColWidth="0" defaultRowHeight="12.75"/>
  <cols>
    <col min="1" max="1" width="3.00390625" style="264" customWidth="1"/>
    <col min="2" max="2" width="3.421875" style="264" customWidth="1"/>
    <col min="3" max="3" width="35.28125" style="264" customWidth="1"/>
    <col min="4" max="4" width="12.57421875" style="264" customWidth="1"/>
    <col min="5" max="5" width="25.00390625" style="264" customWidth="1"/>
    <col min="6" max="6" width="25.00390625" style="520" customWidth="1"/>
    <col min="7" max="7" width="3.57421875" style="414" customWidth="1"/>
    <col min="8" max="8" width="8.7109375" style="264" customWidth="1"/>
    <col min="9" max="16384" width="0" style="264" hidden="1" customWidth="1"/>
  </cols>
  <sheetData>
    <row r="1" spans="2:7" s="171" customFormat="1" ht="12.75">
      <c r="B1" s="873"/>
      <c r="C1" s="874"/>
      <c r="D1" s="874"/>
      <c r="E1" s="874"/>
      <c r="F1" s="874"/>
      <c r="G1" s="875"/>
    </row>
    <row r="2" spans="2:7" s="171" customFormat="1" ht="12.75">
      <c r="B2" s="804"/>
      <c r="C2" s="805"/>
      <c r="D2" s="805"/>
      <c r="E2" s="805"/>
      <c r="F2" s="805"/>
      <c r="G2" s="806"/>
    </row>
    <row r="3" spans="2:7" s="171" customFormat="1" ht="12.75">
      <c r="B3" s="804" t="s">
        <v>565</v>
      </c>
      <c r="C3" s="805" t="s">
        <v>51</v>
      </c>
      <c r="D3" s="805"/>
      <c r="E3" s="805"/>
      <c r="F3" s="805"/>
      <c r="G3" s="806"/>
    </row>
    <row r="4" spans="2:7" s="171" customFormat="1" ht="12.75">
      <c r="B4" s="804" t="s">
        <v>564</v>
      </c>
      <c r="C4" s="805" t="s">
        <v>52</v>
      </c>
      <c r="D4" s="805"/>
      <c r="E4" s="805"/>
      <c r="F4" s="805"/>
      <c r="G4" s="806"/>
    </row>
    <row r="5" spans="2:7" s="171" customFormat="1" ht="12.75">
      <c r="B5" s="804" t="s">
        <v>562</v>
      </c>
      <c r="C5" s="805"/>
      <c r="D5" s="805"/>
      <c r="E5" s="805"/>
      <c r="F5" s="805"/>
      <c r="G5" s="806"/>
    </row>
    <row r="6" spans="2:7" s="171" customFormat="1" ht="12.75">
      <c r="B6" s="876"/>
      <c r="C6" s="877"/>
      <c r="D6" s="877"/>
      <c r="E6" s="877"/>
      <c r="F6" s="877"/>
      <c r="G6" s="878"/>
    </row>
    <row r="7" spans="2:7" s="171" customFormat="1" ht="12.75">
      <c r="B7" s="388"/>
      <c r="C7" s="389"/>
      <c r="D7" s="389"/>
      <c r="E7" s="389"/>
      <c r="F7" s="389"/>
      <c r="G7" s="390"/>
    </row>
    <row r="8" spans="2:7" s="394" customFormat="1" ht="12.75">
      <c r="B8" s="391"/>
      <c r="C8" s="879" t="s">
        <v>106</v>
      </c>
      <c r="D8" s="879"/>
      <c r="E8" s="879"/>
      <c r="F8" s="879"/>
      <c r="G8" s="880"/>
    </row>
    <row r="9" spans="2:7" s="394" customFormat="1" ht="12.75">
      <c r="B9" s="391"/>
      <c r="C9" s="169"/>
      <c r="D9" s="169"/>
      <c r="E9" s="169"/>
      <c r="F9" s="169"/>
      <c r="G9" s="559"/>
    </row>
    <row r="10" spans="2:19" s="250" customFormat="1" ht="12.75">
      <c r="B10" s="251"/>
      <c r="C10" s="881" t="s">
        <v>358</v>
      </c>
      <c r="D10" s="882"/>
      <c r="E10" s="882"/>
      <c r="F10" s="882"/>
      <c r="G10" s="561"/>
      <c r="H10" s="447"/>
      <c r="I10" s="447"/>
      <c r="J10" s="447"/>
      <c r="K10" s="447"/>
      <c r="L10" s="447"/>
      <c r="M10" s="447"/>
      <c r="N10" s="447"/>
      <c r="O10" s="252"/>
      <c r="P10" s="252"/>
      <c r="Q10" s="252"/>
      <c r="R10" s="447"/>
      <c r="S10" s="447"/>
    </row>
    <row r="11" spans="2:7" s="394" customFormat="1" ht="12.75">
      <c r="B11" s="397"/>
      <c r="C11" s="398"/>
      <c r="D11" s="398"/>
      <c r="E11" s="398"/>
      <c r="F11" s="562"/>
      <c r="G11" s="563"/>
    </row>
    <row r="12" spans="2:7" s="394" customFormat="1" ht="12.75">
      <c r="B12" s="391"/>
      <c r="C12" s="395"/>
      <c r="D12" s="395"/>
      <c r="E12" s="395"/>
      <c r="F12" s="564"/>
      <c r="G12" s="565"/>
    </row>
    <row r="13" spans="2:8" s="395" customFormat="1" ht="34.5" customHeight="1">
      <c r="B13" s="391"/>
      <c r="C13" s="850" t="s">
        <v>214</v>
      </c>
      <c r="D13" s="851"/>
      <c r="E13" s="851"/>
      <c r="F13" s="852"/>
      <c r="G13" s="566"/>
      <c r="H13" s="402"/>
    </row>
    <row r="14" spans="2:8" s="395" customFormat="1" ht="12.75">
      <c r="B14" s="391"/>
      <c r="C14" s="864" t="s">
        <v>364</v>
      </c>
      <c r="D14" s="865"/>
      <c r="E14" s="865"/>
      <c r="F14" s="866"/>
      <c r="G14" s="566"/>
      <c r="H14" s="402"/>
    </row>
    <row r="15" spans="2:8" s="568" customFormat="1" ht="19.5" customHeight="1">
      <c r="B15" s="567"/>
      <c r="C15" s="872" t="s">
        <v>37</v>
      </c>
      <c r="D15" s="872" t="s">
        <v>38</v>
      </c>
      <c r="E15" s="891" t="s">
        <v>45</v>
      </c>
      <c r="F15" s="891"/>
      <c r="G15" s="566"/>
      <c r="H15" s="171"/>
    </row>
    <row r="16" spans="2:8" s="568" customFormat="1" ht="19.5" customHeight="1">
      <c r="B16" s="567"/>
      <c r="C16" s="872"/>
      <c r="D16" s="872"/>
      <c r="E16" s="241" t="s">
        <v>222</v>
      </c>
      <c r="F16" s="241" t="s">
        <v>18</v>
      </c>
      <c r="G16" s="566"/>
      <c r="H16" s="171"/>
    </row>
    <row r="17" spans="2:8" s="394" customFormat="1" ht="12.75">
      <c r="B17" s="391"/>
      <c r="C17" s="569" t="s">
        <v>31</v>
      </c>
      <c r="D17" s="570">
        <v>0.1</v>
      </c>
      <c r="E17" s="702">
        <f>'COMPRA EQUIPO'!J22</f>
        <v>0</v>
      </c>
      <c r="F17" s="703">
        <f>'COMPRA EQUIPO'!J22*'SERVICIOS MANTENIMIENTO'!$D$17</f>
        <v>0</v>
      </c>
      <c r="G17" s="566"/>
      <c r="H17" s="171"/>
    </row>
    <row r="18" spans="2:8" s="394" customFormat="1" ht="12.75">
      <c r="B18" s="391"/>
      <c r="C18" s="571" t="s">
        <v>32</v>
      </c>
      <c r="D18" s="572">
        <v>0.06</v>
      </c>
      <c r="E18" s="683">
        <f>'COMPRA EQUIPO'!J28</f>
        <v>0</v>
      </c>
      <c r="F18" s="662">
        <f>'COMPRA EQUIPO'!J28*'SERVICIOS MANTENIMIENTO'!$D$18</f>
        <v>0</v>
      </c>
      <c r="G18" s="566"/>
      <c r="H18" s="171"/>
    </row>
    <row r="19" spans="2:8" s="394" customFormat="1" ht="12.75">
      <c r="B19" s="391"/>
      <c r="C19" s="571" t="s">
        <v>30</v>
      </c>
      <c r="D19" s="572">
        <v>0.03</v>
      </c>
      <c r="E19" s="683">
        <f>'COMPRA EQUIPO'!J34</f>
        <v>0</v>
      </c>
      <c r="F19" s="662">
        <f>'COMPRA EQUIPO'!J34*'SERVICIOS MANTENIMIENTO'!$D$19</f>
        <v>0</v>
      </c>
      <c r="G19" s="566"/>
      <c r="H19" s="171"/>
    </row>
    <row r="20" spans="2:8" s="394" customFormat="1" ht="12.75">
      <c r="B20" s="391"/>
      <c r="C20" s="571" t="s">
        <v>33</v>
      </c>
      <c r="D20" s="572">
        <v>0.06</v>
      </c>
      <c r="E20" s="683">
        <f>'COMPRA EQUIPO'!J40</f>
        <v>0</v>
      </c>
      <c r="F20" s="662">
        <f>'COMPRA EQUIPO'!J40*'SERVICIOS MANTENIMIENTO'!$D$20</f>
        <v>0</v>
      </c>
      <c r="G20" s="566"/>
      <c r="H20" s="171"/>
    </row>
    <row r="21" spans="2:8" s="394" customFormat="1" ht="12.75">
      <c r="B21" s="391"/>
      <c r="C21" s="571" t="s">
        <v>34</v>
      </c>
      <c r="D21" s="572">
        <v>0.1</v>
      </c>
      <c r="E21" s="683">
        <f>'COMPRA EQUIPO'!J46</f>
        <v>0</v>
      </c>
      <c r="F21" s="662">
        <f>'COMPRA EQUIPO'!J46*'SERVICIOS MANTENIMIENTO'!$D$21</f>
        <v>0</v>
      </c>
      <c r="G21" s="566"/>
      <c r="H21" s="171"/>
    </row>
    <row r="22" spans="2:8" s="394" customFormat="1" ht="12.75">
      <c r="B22" s="391"/>
      <c r="C22" s="571" t="s">
        <v>35</v>
      </c>
      <c r="D22" s="572">
        <v>0.06</v>
      </c>
      <c r="E22" s="683">
        <f>'COMPRA EQUIPO'!J52</f>
        <v>0</v>
      </c>
      <c r="F22" s="662">
        <f>'COMPRA EQUIPO'!J52*'SERVICIOS MANTENIMIENTO'!$D$22</f>
        <v>0</v>
      </c>
      <c r="G22" s="566"/>
      <c r="H22" s="171"/>
    </row>
    <row r="23" spans="2:8" s="394" customFormat="1" ht="12.75">
      <c r="B23" s="391"/>
      <c r="C23" s="571" t="s">
        <v>29</v>
      </c>
      <c r="D23" s="572">
        <v>0.1</v>
      </c>
      <c r="E23" s="683">
        <f>'COMPRA EQUIPO'!J58</f>
        <v>0</v>
      </c>
      <c r="F23" s="662">
        <f>'COMPRA EQUIPO'!J58*'SERVICIOS MANTENIMIENTO'!$D$23</f>
        <v>0</v>
      </c>
      <c r="G23" s="566"/>
      <c r="H23" s="171"/>
    </row>
    <row r="24" spans="2:8" s="394" customFormat="1" ht="12.75">
      <c r="B24" s="391"/>
      <c r="C24" s="573" t="s">
        <v>36</v>
      </c>
      <c r="D24" s="572">
        <v>0.1</v>
      </c>
      <c r="E24" s="704">
        <f>'COMPRA EQUIPO'!J64</f>
        <v>0</v>
      </c>
      <c r="F24" s="705">
        <f>'COMPRA EQUIPO'!J64*'SERVICIOS MANTENIMIENTO'!$D$24</f>
        <v>0</v>
      </c>
      <c r="G24" s="566"/>
      <c r="H24" s="171"/>
    </row>
    <row r="25" spans="2:8" s="394" customFormat="1" ht="12.75">
      <c r="B25" s="391"/>
      <c r="C25" s="888" t="s">
        <v>228</v>
      </c>
      <c r="D25" s="889"/>
      <c r="E25" s="890"/>
      <c r="F25" s="646">
        <f>SUM(F17:F24)</f>
        <v>0</v>
      </c>
      <c r="G25" s="566"/>
      <c r="H25" s="171"/>
    </row>
    <row r="26" spans="2:8" ht="12.75">
      <c r="B26" s="263"/>
      <c r="C26" s="270"/>
      <c r="D26" s="270"/>
      <c r="E26" s="270"/>
      <c r="F26" s="270"/>
      <c r="G26" s="208"/>
      <c r="H26" s="190"/>
    </row>
    <row r="27" spans="2:8" ht="12.75">
      <c r="B27" s="263"/>
      <c r="C27" s="410"/>
      <c r="D27" s="410"/>
      <c r="E27" s="410"/>
      <c r="F27" s="574"/>
      <c r="G27" s="208"/>
      <c r="H27" s="190"/>
    </row>
    <row r="28" spans="2:8" s="410" customFormat="1" ht="34.5" customHeight="1">
      <c r="B28" s="263"/>
      <c r="C28" s="828" t="s">
        <v>226</v>
      </c>
      <c r="D28" s="829"/>
      <c r="E28" s="829"/>
      <c r="F28" s="846"/>
      <c r="G28" s="208"/>
      <c r="H28" s="403"/>
    </row>
    <row r="29" spans="2:8" s="410" customFormat="1" ht="30.75" customHeight="1">
      <c r="B29" s="263"/>
      <c r="C29" s="856" t="s">
        <v>536</v>
      </c>
      <c r="D29" s="857"/>
      <c r="E29" s="857"/>
      <c r="F29" s="858"/>
      <c r="G29" s="208"/>
      <c r="H29" s="403"/>
    </row>
    <row r="30" spans="2:8" s="576" customFormat="1" ht="19.5" customHeight="1">
      <c r="B30" s="575"/>
      <c r="C30" s="886" t="s">
        <v>37</v>
      </c>
      <c r="D30" s="886" t="s">
        <v>165</v>
      </c>
      <c r="E30" s="887" t="s">
        <v>45</v>
      </c>
      <c r="F30" s="887"/>
      <c r="G30" s="208"/>
      <c r="H30" s="190"/>
    </row>
    <row r="31" spans="2:8" s="576" customFormat="1" ht="27" customHeight="1">
      <c r="B31" s="575"/>
      <c r="C31" s="886"/>
      <c r="D31" s="886"/>
      <c r="E31" s="243" t="s">
        <v>263</v>
      </c>
      <c r="F31" s="243" t="s">
        <v>18</v>
      </c>
      <c r="G31" s="208"/>
      <c r="H31" s="190"/>
    </row>
    <row r="32" spans="2:8" ht="12.75">
      <c r="B32" s="263"/>
      <c r="C32" s="77"/>
      <c r="D32" s="577"/>
      <c r="E32" s="78"/>
      <c r="F32" s="706">
        <f>E32*D32</f>
        <v>0</v>
      </c>
      <c r="G32" s="208"/>
      <c r="H32" s="190"/>
    </row>
    <row r="33" spans="2:8" ht="12.75">
      <c r="B33" s="263"/>
      <c r="C33" s="578"/>
      <c r="D33" s="579"/>
      <c r="E33" s="78"/>
      <c r="F33" s="661">
        <f>D33*$E33</f>
        <v>0</v>
      </c>
      <c r="G33" s="208"/>
      <c r="H33" s="190"/>
    </row>
    <row r="34" spans="2:8" ht="12.75">
      <c r="B34" s="263"/>
      <c r="C34" s="578"/>
      <c r="D34" s="579"/>
      <c r="E34" s="78"/>
      <c r="F34" s="661">
        <f aca="true" t="shared" si="0" ref="F34:F39">D34*$E34</f>
        <v>0</v>
      </c>
      <c r="G34" s="208"/>
      <c r="H34" s="190"/>
    </row>
    <row r="35" spans="2:8" ht="12.75">
      <c r="B35" s="263"/>
      <c r="C35" s="578"/>
      <c r="D35" s="579"/>
      <c r="E35" s="78"/>
      <c r="F35" s="661">
        <f t="shared" si="0"/>
        <v>0</v>
      </c>
      <c r="G35" s="208"/>
      <c r="H35" s="190"/>
    </row>
    <row r="36" spans="2:8" ht="12.75">
      <c r="B36" s="263"/>
      <c r="C36" s="578"/>
      <c r="D36" s="579"/>
      <c r="E36" s="78"/>
      <c r="F36" s="661">
        <f t="shared" si="0"/>
        <v>0</v>
      </c>
      <c r="G36" s="208"/>
      <c r="H36" s="190"/>
    </row>
    <row r="37" spans="2:8" ht="12.75">
      <c r="B37" s="263"/>
      <c r="C37" s="578"/>
      <c r="D37" s="579"/>
      <c r="E37" s="78"/>
      <c r="F37" s="661">
        <f t="shared" si="0"/>
        <v>0</v>
      </c>
      <c r="G37" s="208"/>
      <c r="H37" s="190"/>
    </row>
    <row r="38" spans="2:8" ht="12.75">
      <c r="B38" s="263"/>
      <c r="C38" s="578"/>
      <c r="D38" s="579"/>
      <c r="E38" s="78"/>
      <c r="F38" s="661">
        <f t="shared" si="0"/>
        <v>0</v>
      </c>
      <c r="G38" s="208"/>
      <c r="H38" s="190"/>
    </row>
    <row r="39" spans="2:8" ht="12.75">
      <c r="B39" s="263"/>
      <c r="C39" s="98"/>
      <c r="D39" s="579"/>
      <c r="E39" s="580"/>
      <c r="F39" s="707">
        <f t="shared" si="0"/>
        <v>0</v>
      </c>
      <c r="G39" s="208"/>
      <c r="H39" s="190"/>
    </row>
    <row r="40" spans="2:8" ht="12.75">
      <c r="B40" s="263"/>
      <c r="C40" s="883" t="s">
        <v>227</v>
      </c>
      <c r="D40" s="884"/>
      <c r="E40" s="885"/>
      <c r="F40" s="660">
        <f>SUM(F32:F39)</f>
        <v>0</v>
      </c>
      <c r="G40" s="208"/>
      <c r="H40" s="190"/>
    </row>
    <row r="41" spans="2:7" ht="12.75">
      <c r="B41" s="263"/>
      <c r="C41" s="410"/>
      <c r="D41" s="410"/>
      <c r="E41" s="410"/>
      <c r="F41" s="574"/>
      <c r="G41" s="581"/>
    </row>
    <row r="42" spans="2:7" ht="12.75">
      <c r="B42" s="411"/>
      <c r="C42" s="412"/>
      <c r="D42" s="412"/>
      <c r="E42" s="412"/>
      <c r="F42" s="582"/>
      <c r="G42" s="583"/>
    </row>
  </sheetData>
  <sheetProtection password="9323" sheet="1" formatCells="0" formatColumns="0" formatRows="0" insertColumns="0" insertRows="0" insertHyperlinks="0" deleteColumns="0" deleteRows="0" selectLockedCells="1" sort="0" autoFilter="0" pivotTables="0"/>
  <mergeCells count="20">
    <mergeCell ref="B6:G6"/>
    <mergeCell ref="C8:G8"/>
    <mergeCell ref="C10:F10"/>
    <mergeCell ref="C13:F13"/>
    <mergeCell ref="C40:E40"/>
    <mergeCell ref="C30:C31"/>
    <mergeCell ref="D30:D31"/>
    <mergeCell ref="E30:F30"/>
    <mergeCell ref="C25:E25"/>
    <mergeCell ref="E15:F15"/>
    <mergeCell ref="C29:F29"/>
    <mergeCell ref="C15:C16"/>
    <mergeCell ref="D15:D16"/>
    <mergeCell ref="B1:G1"/>
    <mergeCell ref="B2:G2"/>
    <mergeCell ref="B3:G3"/>
    <mergeCell ref="B4:G4"/>
    <mergeCell ref="C14:F14"/>
    <mergeCell ref="C28:F28"/>
    <mergeCell ref="B5:G5"/>
  </mergeCells>
  <printOptions horizontalCentered="1"/>
  <pageMargins left="0.31496062992125984" right="0.31496062992125984" top="0.7874015748031497" bottom="0.6299212598425197" header="0" footer="0"/>
  <pageSetup horizontalDpi="600" verticalDpi="600" orientation="landscape" scale="70" r:id="rId2"/>
  <headerFooter alignWithMargins="0">
    <oddFooter>&amp;C_______________________
VoBo Ordenador Gasto&amp;RVicerrectoría Administrativa
&amp;F
&amp;A</oddFooter>
  </headerFooter>
  <rowBreaks count="1" manualBreakCount="1">
    <brk id="42" max="6" man="1"/>
  </rowBreaks>
  <ignoredErrors>
    <ignoredError sqref="F32:F4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314"/>
  <sheetViews>
    <sheetView showGridLines="0" zoomScaleSheetLayoutView="75" zoomScalePageLayoutView="70" workbookViewId="0" topLeftCell="A1">
      <selection activeCell="C17" sqref="C17:I17"/>
    </sheetView>
  </sheetViews>
  <sheetFormatPr defaultColWidth="11.421875" defaultRowHeight="12.75"/>
  <cols>
    <col min="1" max="2" width="3.57421875" style="62" customWidth="1"/>
    <col min="3" max="3" width="15.140625" style="62" customWidth="1"/>
    <col min="4" max="4" width="22.7109375" style="62" customWidth="1"/>
    <col min="5" max="5" width="47.140625" style="62" customWidth="1"/>
    <col min="6" max="6" width="19.00390625" style="56" customWidth="1"/>
    <col min="7" max="7" width="16.00390625" style="56" customWidth="1"/>
    <col min="8" max="8" width="18.8515625" style="89" bestFit="1" customWidth="1"/>
    <col min="9" max="9" width="13.57421875" style="62" bestFit="1" customWidth="1"/>
    <col min="10" max="10" width="16.8515625" style="62" customWidth="1"/>
    <col min="11" max="11" width="3.28125" style="62" customWidth="1"/>
    <col min="12" max="16384" width="11.421875" style="62" customWidth="1"/>
  </cols>
  <sheetData>
    <row r="1" spans="1:11" s="234" customFormat="1" ht="12.75">
      <c r="A1" s="233"/>
      <c r="B1" s="912"/>
      <c r="C1" s="913"/>
      <c r="D1" s="913"/>
      <c r="E1" s="913"/>
      <c r="F1" s="913"/>
      <c r="G1" s="913"/>
      <c r="H1" s="913"/>
      <c r="I1" s="913"/>
      <c r="J1" s="913"/>
      <c r="K1" s="914"/>
    </row>
    <row r="2" spans="1:11" s="234" customFormat="1" ht="12.75">
      <c r="A2" s="223"/>
      <c r="B2" s="915"/>
      <c r="C2" s="841"/>
      <c r="D2" s="841"/>
      <c r="E2" s="841"/>
      <c r="F2" s="841"/>
      <c r="G2" s="841"/>
      <c r="H2" s="841"/>
      <c r="I2" s="841"/>
      <c r="J2" s="841"/>
      <c r="K2" s="842"/>
    </row>
    <row r="3" spans="1:11" s="234" customFormat="1" ht="12.75">
      <c r="A3" s="223"/>
      <c r="B3" s="915" t="s">
        <v>565</v>
      </c>
      <c r="C3" s="841" t="s">
        <v>51</v>
      </c>
      <c r="D3" s="841"/>
      <c r="E3" s="841"/>
      <c r="F3" s="841"/>
      <c r="G3" s="841"/>
      <c r="H3" s="841"/>
      <c r="I3" s="841"/>
      <c r="J3" s="841"/>
      <c r="K3" s="842"/>
    </row>
    <row r="4" spans="1:11" s="234" customFormat="1" ht="12.75">
      <c r="A4" s="223"/>
      <c r="B4" s="915" t="s">
        <v>563</v>
      </c>
      <c r="C4" s="841" t="s">
        <v>52</v>
      </c>
      <c r="D4" s="841"/>
      <c r="E4" s="841"/>
      <c r="F4" s="841"/>
      <c r="G4" s="841"/>
      <c r="H4" s="841"/>
      <c r="I4" s="841"/>
      <c r="J4" s="841"/>
      <c r="K4" s="842"/>
    </row>
    <row r="5" spans="1:11" s="234" customFormat="1" ht="12.75">
      <c r="A5" s="223"/>
      <c r="B5" s="915" t="s">
        <v>562</v>
      </c>
      <c r="C5" s="841"/>
      <c r="D5" s="841"/>
      <c r="E5" s="841"/>
      <c r="F5" s="841"/>
      <c r="G5" s="841"/>
      <c r="H5" s="841"/>
      <c r="I5" s="841"/>
      <c r="J5" s="841"/>
      <c r="K5" s="842"/>
    </row>
    <row r="6" spans="1:11" s="234" customFormat="1" ht="12.75">
      <c r="A6" s="223"/>
      <c r="B6" s="916"/>
      <c r="C6" s="917"/>
      <c r="D6" s="917"/>
      <c r="E6" s="917"/>
      <c r="F6" s="917"/>
      <c r="G6" s="917"/>
      <c r="H6" s="917"/>
      <c r="I6" s="917"/>
      <c r="J6" s="917"/>
      <c r="K6" s="918"/>
    </row>
    <row r="7" spans="1:11" s="234" customFormat="1" ht="12.75">
      <c r="A7" s="223"/>
      <c r="B7" s="233"/>
      <c r="C7" s="236"/>
      <c r="D7" s="236"/>
      <c r="E7" s="236"/>
      <c r="F7" s="222"/>
      <c r="G7" s="222"/>
      <c r="H7" s="222"/>
      <c r="I7" s="236"/>
      <c r="J7" s="236"/>
      <c r="K7" s="237"/>
    </row>
    <row r="8" spans="1:11" s="43" customFormat="1" ht="12.75">
      <c r="A8" s="45"/>
      <c r="B8" s="45"/>
      <c r="C8" s="910" t="s">
        <v>105</v>
      </c>
      <c r="D8" s="910"/>
      <c r="E8" s="910"/>
      <c r="F8" s="910"/>
      <c r="G8" s="910"/>
      <c r="H8" s="910"/>
      <c r="I8" s="910"/>
      <c r="J8" s="910"/>
      <c r="K8" s="41"/>
    </row>
    <row r="9" spans="1:11" s="43" customFormat="1" ht="12.75">
      <c r="A9" s="45"/>
      <c r="B9" s="45"/>
      <c r="C9" s="8"/>
      <c r="D9" s="8"/>
      <c r="E9" s="8"/>
      <c r="F9" s="8"/>
      <c r="G9" s="8"/>
      <c r="H9" s="1"/>
      <c r="I9" s="8"/>
      <c r="J9" s="8"/>
      <c r="K9" s="41"/>
    </row>
    <row r="10" spans="1:11" s="43" customFormat="1" ht="12.75">
      <c r="A10" s="45"/>
      <c r="B10" s="45"/>
      <c r="C10" s="7"/>
      <c r="D10" s="7"/>
      <c r="E10" s="7"/>
      <c r="F10" s="634"/>
      <c r="G10" s="9"/>
      <c r="H10" s="1"/>
      <c r="I10" s="7"/>
      <c r="J10" s="7"/>
      <c r="K10" s="41"/>
    </row>
    <row r="11" spans="1:11" s="43" customFormat="1" ht="12.75">
      <c r="A11" s="45"/>
      <c r="B11" s="45"/>
      <c r="C11" s="848" t="s">
        <v>351</v>
      </c>
      <c r="D11" s="848"/>
      <c r="E11" s="848"/>
      <c r="F11" s="848"/>
      <c r="G11" s="848"/>
      <c r="H11" s="848"/>
      <c r="I11" s="848"/>
      <c r="J11" s="848"/>
      <c r="K11" s="41"/>
    </row>
    <row r="12" spans="1:11" s="43" customFormat="1" ht="12.75">
      <c r="A12" s="45"/>
      <c r="B12" s="79"/>
      <c r="C12" s="911"/>
      <c r="D12" s="911"/>
      <c r="E12" s="911"/>
      <c r="F12" s="911"/>
      <c r="G12" s="911"/>
      <c r="H12" s="911"/>
      <c r="I12" s="911"/>
      <c r="J12" s="911"/>
      <c r="K12" s="80"/>
    </row>
    <row r="13" spans="1:11" s="40" customFormat="1" ht="12.75">
      <c r="A13" s="45"/>
      <c r="B13" s="45"/>
      <c r="C13" s="10"/>
      <c r="F13" s="81"/>
      <c r="G13" s="42"/>
      <c r="H13" s="82"/>
      <c r="I13" s="13"/>
      <c r="J13" s="13"/>
      <c r="K13" s="46"/>
    </row>
    <row r="14" spans="1:11" s="48" customFormat="1" ht="25.5" customHeight="1">
      <c r="A14" s="47"/>
      <c r="B14" s="47"/>
      <c r="C14" s="902" t="s">
        <v>19</v>
      </c>
      <c r="D14" s="867" t="s">
        <v>104</v>
      </c>
      <c r="E14" s="867" t="s">
        <v>21</v>
      </c>
      <c r="F14" s="867" t="s">
        <v>22</v>
      </c>
      <c r="G14" s="906" t="s">
        <v>23</v>
      </c>
      <c r="H14" s="872" t="s">
        <v>26</v>
      </c>
      <c r="I14" s="869" t="s">
        <v>45</v>
      </c>
      <c r="J14" s="870"/>
      <c r="K14" s="41"/>
    </row>
    <row r="15" spans="1:11" s="40" customFormat="1" ht="25.5" customHeight="1">
      <c r="A15" s="45"/>
      <c r="B15" s="45"/>
      <c r="C15" s="902"/>
      <c r="D15" s="903"/>
      <c r="E15" s="903"/>
      <c r="F15" s="903"/>
      <c r="G15" s="906"/>
      <c r="H15" s="872"/>
      <c r="I15" s="904" t="s">
        <v>165</v>
      </c>
      <c r="J15" s="904" t="s">
        <v>12</v>
      </c>
      <c r="K15" s="46"/>
    </row>
    <row r="16" spans="1:11" s="40" customFormat="1" ht="12.75">
      <c r="A16" s="45"/>
      <c r="B16" s="45"/>
      <c r="C16" s="902"/>
      <c r="D16" s="903"/>
      <c r="E16" s="903"/>
      <c r="F16" s="903"/>
      <c r="G16" s="906"/>
      <c r="H16" s="872"/>
      <c r="I16" s="905"/>
      <c r="J16" s="905"/>
      <c r="K16" s="46"/>
    </row>
    <row r="17" spans="1:11" s="22" customFormat="1" ht="34.5" customHeight="1">
      <c r="A17" s="18"/>
      <c r="B17" s="18"/>
      <c r="C17" s="892" t="s">
        <v>92</v>
      </c>
      <c r="D17" s="893"/>
      <c r="E17" s="893"/>
      <c r="F17" s="893"/>
      <c r="G17" s="893"/>
      <c r="H17" s="893"/>
      <c r="I17" s="893"/>
      <c r="J17" s="663"/>
      <c r="K17" s="27"/>
    </row>
    <row r="18" spans="1:11" s="22" customFormat="1" ht="12.75">
      <c r="A18" s="18"/>
      <c r="B18" s="18"/>
      <c r="C18" s="29"/>
      <c r="D18" s="30"/>
      <c r="E18" s="31"/>
      <c r="F18" s="29"/>
      <c r="G18" s="29"/>
      <c r="H18" s="32"/>
      <c r="I18" s="32"/>
      <c r="J18" s="662">
        <f>$H18*I18</f>
        <v>0</v>
      </c>
      <c r="K18" s="27"/>
    </row>
    <row r="19" spans="1:11" s="22" customFormat="1" ht="12.75">
      <c r="A19" s="18"/>
      <c r="B19" s="18"/>
      <c r="C19" s="29"/>
      <c r="D19" s="30"/>
      <c r="E19" s="31"/>
      <c r="F19" s="29"/>
      <c r="G19" s="29"/>
      <c r="H19" s="32"/>
      <c r="I19" s="32"/>
      <c r="J19" s="662">
        <f>$H19*I19</f>
        <v>0</v>
      </c>
      <c r="K19" s="27"/>
    </row>
    <row r="20" spans="1:11" s="22" customFormat="1" ht="12.75">
      <c r="A20" s="18"/>
      <c r="B20" s="18"/>
      <c r="C20" s="29"/>
      <c r="D20" s="30"/>
      <c r="E20" s="31"/>
      <c r="F20" s="29"/>
      <c r="G20" s="29"/>
      <c r="H20" s="32"/>
      <c r="I20" s="32"/>
      <c r="J20" s="662">
        <f>$H20*I20</f>
        <v>0</v>
      </c>
      <c r="K20" s="27"/>
    </row>
    <row r="21" spans="1:11" s="35" customFormat="1" ht="12.75">
      <c r="A21" s="33"/>
      <c r="B21" s="33"/>
      <c r="C21" s="896" t="s">
        <v>91</v>
      </c>
      <c r="D21" s="897"/>
      <c r="E21" s="897"/>
      <c r="F21" s="897"/>
      <c r="G21" s="897"/>
      <c r="H21" s="897"/>
      <c r="I21" s="898"/>
      <c r="J21" s="241">
        <f>SUM(J18:J20)</f>
        <v>0</v>
      </c>
      <c r="K21" s="34"/>
    </row>
    <row r="22" spans="1:11" s="22" customFormat="1" ht="34.5" customHeight="1">
      <c r="A22" s="18"/>
      <c r="B22" s="18"/>
      <c r="C22" s="832" t="s">
        <v>211</v>
      </c>
      <c r="D22" s="833"/>
      <c r="E22" s="833"/>
      <c r="F22" s="833"/>
      <c r="G22" s="833"/>
      <c r="H22" s="833"/>
      <c r="I22" s="833"/>
      <c r="J22" s="741"/>
      <c r="K22" s="27"/>
    </row>
    <row r="23" spans="1:11" s="22" customFormat="1" ht="12.75">
      <c r="A23" s="18"/>
      <c r="B23" s="18"/>
      <c r="C23" s="130"/>
      <c r="D23" s="19"/>
      <c r="E23" s="107"/>
      <c r="F23" s="106"/>
      <c r="G23" s="106"/>
      <c r="H23" s="109"/>
      <c r="I23" s="109"/>
      <c r="J23" s="662">
        <f>$H23*I23</f>
        <v>0</v>
      </c>
      <c r="K23" s="27"/>
    </row>
    <row r="24" spans="1:11" s="22" customFormat="1" ht="12.75">
      <c r="A24" s="18"/>
      <c r="B24" s="18"/>
      <c r="C24" s="83"/>
      <c r="D24" s="30"/>
      <c r="E24" s="30"/>
      <c r="F24" s="29"/>
      <c r="G24" s="29"/>
      <c r="H24" s="32"/>
      <c r="I24" s="32"/>
      <c r="J24" s="662">
        <f>$H24*I24</f>
        <v>0</v>
      </c>
      <c r="K24" s="27"/>
    </row>
    <row r="25" spans="1:11" s="22" customFormat="1" ht="12.75">
      <c r="A25" s="18"/>
      <c r="B25" s="18"/>
      <c r="C25" s="83"/>
      <c r="D25" s="30"/>
      <c r="E25" s="30"/>
      <c r="F25" s="29"/>
      <c r="G25" s="29"/>
      <c r="H25" s="32"/>
      <c r="I25" s="32"/>
      <c r="J25" s="662">
        <f>$H25*I25</f>
        <v>0</v>
      </c>
      <c r="K25" s="27"/>
    </row>
    <row r="26" spans="1:11" s="35" customFormat="1" ht="12.75">
      <c r="A26" s="33"/>
      <c r="B26" s="33"/>
      <c r="C26" s="896"/>
      <c r="D26" s="897"/>
      <c r="E26" s="897"/>
      <c r="F26" s="897"/>
      <c r="G26" s="897"/>
      <c r="H26" s="897"/>
      <c r="I26" s="898"/>
      <c r="J26" s="241">
        <f>SUM(J23:J25)</f>
        <v>0</v>
      </c>
      <c r="K26" s="34"/>
    </row>
    <row r="27" spans="1:11" s="22" customFormat="1" ht="34.5" customHeight="1">
      <c r="A27" s="18"/>
      <c r="B27" s="18"/>
      <c r="C27" s="892" t="s">
        <v>306</v>
      </c>
      <c r="D27" s="893"/>
      <c r="E27" s="893"/>
      <c r="F27" s="893"/>
      <c r="G27" s="893"/>
      <c r="H27" s="893"/>
      <c r="I27" s="893"/>
      <c r="J27" s="669"/>
      <c r="K27" s="27"/>
    </row>
    <row r="28" spans="1:11" s="22" customFormat="1" ht="12.75">
      <c r="A28" s="18"/>
      <c r="B28" s="18"/>
      <c r="C28" s="29"/>
      <c r="D28" s="30"/>
      <c r="E28" s="31"/>
      <c r="F28" s="29"/>
      <c r="G28" s="29"/>
      <c r="H28" s="32"/>
      <c r="I28" s="32"/>
      <c r="J28" s="662">
        <f>$H28*I28</f>
        <v>0</v>
      </c>
      <c r="K28" s="27"/>
    </row>
    <row r="29" spans="1:11" s="22" customFormat="1" ht="12.75">
      <c r="A29" s="18"/>
      <c r="B29" s="18"/>
      <c r="C29" s="29"/>
      <c r="D29" s="30"/>
      <c r="E29" s="31"/>
      <c r="F29" s="29"/>
      <c r="G29" s="29"/>
      <c r="H29" s="32"/>
      <c r="I29" s="32"/>
      <c r="J29" s="662">
        <f>$H29*I29</f>
        <v>0</v>
      </c>
      <c r="K29" s="27"/>
    </row>
    <row r="30" spans="1:11" s="22" customFormat="1" ht="12.75">
      <c r="A30" s="18"/>
      <c r="B30" s="18"/>
      <c r="C30" s="29"/>
      <c r="D30" s="30"/>
      <c r="E30" s="31"/>
      <c r="F30" s="29"/>
      <c r="G30" s="29"/>
      <c r="H30" s="32"/>
      <c r="I30" s="32"/>
      <c r="J30" s="662">
        <f>$H30*I30</f>
        <v>0</v>
      </c>
      <c r="K30" s="27"/>
    </row>
    <row r="31" spans="1:11" s="35" customFormat="1" ht="12.75">
      <c r="A31" s="33"/>
      <c r="B31" s="33"/>
      <c r="C31" s="896" t="s">
        <v>94</v>
      </c>
      <c r="D31" s="897"/>
      <c r="E31" s="897"/>
      <c r="F31" s="897"/>
      <c r="G31" s="897"/>
      <c r="H31" s="897"/>
      <c r="I31" s="898"/>
      <c r="J31" s="241">
        <f>SUM(J28:J30)</f>
        <v>0</v>
      </c>
      <c r="K31" s="34"/>
    </row>
    <row r="32" spans="1:11" s="22" customFormat="1" ht="34.5" customHeight="1">
      <c r="A32" s="18"/>
      <c r="B32" s="18"/>
      <c r="C32" s="892" t="s">
        <v>93</v>
      </c>
      <c r="D32" s="893"/>
      <c r="E32" s="893"/>
      <c r="F32" s="893"/>
      <c r="G32" s="893"/>
      <c r="H32" s="893"/>
      <c r="I32" s="893"/>
      <c r="J32" s="669"/>
      <c r="K32" s="27"/>
    </row>
    <row r="33" spans="1:11" s="22" customFormat="1" ht="12.75">
      <c r="A33" s="18"/>
      <c r="B33" s="18"/>
      <c r="C33" s="29"/>
      <c r="D33" s="30"/>
      <c r="E33" s="31"/>
      <c r="F33" s="29"/>
      <c r="G33" s="29"/>
      <c r="H33" s="32"/>
      <c r="I33" s="32"/>
      <c r="J33" s="662">
        <f>$H33*I33</f>
        <v>0</v>
      </c>
      <c r="K33" s="27"/>
    </row>
    <row r="34" spans="1:11" s="22" customFormat="1" ht="12.75">
      <c r="A34" s="18"/>
      <c r="B34" s="18"/>
      <c r="C34" s="29"/>
      <c r="D34" s="30"/>
      <c r="E34" s="31"/>
      <c r="F34" s="29"/>
      <c r="G34" s="29"/>
      <c r="H34" s="32"/>
      <c r="I34" s="32"/>
      <c r="J34" s="662">
        <f>$H34*I34</f>
        <v>0</v>
      </c>
      <c r="K34" s="27"/>
    </row>
    <row r="35" spans="1:11" s="22" customFormat="1" ht="12.75">
      <c r="A35" s="18"/>
      <c r="B35" s="18"/>
      <c r="C35" s="29"/>
      <c r="D35" s="30"/>
      <c r="E35" s="31"/>
      <c r="F35" s="29"/>
      <c r="G35" s="29"/>
      <c r="H35" s="32"/>
      <c r="I35" s="32"/>
      <c r="J35" s="662">
        <f>$H35*I35</f>
        <v>0</v>
      </c>
      <c r="K35" s="27"/>
    </row>
    <row r="36" spans="1:11" s="35" customFormat="1" ht="12.75">
      <c r="A36" s="33"/>
      <c r="B36" s="33"/>
      <c r="C36" s="896" t="s">
        <v>95</v>
      </c>
      <c r="D36" s="897"/>
      <c r="E36" s="897"/>
      <c r="F36" s="897"/>
      <c r="G36" s="897"/>
      <c r="H36" s="897"/>
      <c r="I36" s="898"/>
      <c r="J36" s="241">
        <f>SUM(J33:J35)</f>
        <v>0</v>
      </c>
      <c r="K36" s="34"/>
    </row>
    <row r="37" spans="1:11" s="22" customFormat="1" ht="34.5" customHeight="1">
      <c r="A37" s="18"/>
      <c r="B37" s="18"/>
      <c r="C37" s="892" t="s">
        <v>96</v>
      </c>
      <c r="D37" s="893"/>
      <c r="E37" s="893"/>
      <c r="F37" s="893"/>
      <c r="G37" s="893"/>
      <c r="H37" s="893"/>
      <c r="I37" s="893"/>
      <c r="J37" s="669"/>
      <c r="K37" s="27"/>
    </row>
    <row r="38" spans="1:11" s="22" customFormat="1" ht="12.75">
      <c r="A38" s="18"/>
      <c r="B38" s="18"/>
      <c r="C38" s="29"/>
      <c r="D38" s="30"/>
      <c r="E38" s="31"/>
      <c r="F38" s="29"/>
      <c r="G38" s="29"/>
      <c r="H38" s="32"/>
      <c r="I38" s="32"/>
      <c r="J38" s="662">
        <f>$H38*I38</f>
        <v>0</v>
      </c>
      <c r="K38" s="27"/>
    </row>
    <row r="39" spans="1:11" s="22" customFormat="1" ht="12.75">
      <c r="A39" s="18"/>
      <c r="B39" s="18"/>
      <c r="C39" s="29"/>
      <c r="D39" s="30"/>
      <c r="E39" s="31"/>
      <c r="F39" s="29"/>
      <c r="G39" s="29"/>
      <c r="H39" s="32"/>
      <c r="I39" s="32"/>
      <c r="J39" s="662">
        <f>$H39*I39</f>
        <v>0</v>
      </c>
      <c r="K39" s="27"/>
    </row>
    <row r="40" spans="1:11" s="22" customFormat="1" ht="12.75">
      <c r="A40" s="18"/>
      <c r="B40" s="18"/>
      <c r="C40" s="29"/>
      <c r="D40" s="30"/>
      <c r="E40" s="31"/>
      <c r="F40" s="29"/>
      <c r="G40" s="29"/>
      <c r="H40" s="32"/>
      <c r="I40" s="32"/>
      <c r="J40" s="662">
        <f>$H40*I40</f>
        <v>0</v>
      </c>
      <c r="K40" s="27"/>
    </row>
    <row r="41" spans="1:11" s="35" customFormat="1" ht="12.75">
      <c r="A41" s="33"/>
      <c r="B41" s="33"/>
      <c r="C41" s="896" t="s">
        <v>97</v>
      </c>
      <c r="D41" s="897"/>
      <c r="E41" s="897"/>
      <c r="F41" s="897"/>
      <c r="G41" s="897"/>
      <c r="H41" s="897"/>
      <c r="I41" s="898"/>
      <c r="J41" s="241">
        <f>SUM(J38:J40)</f>
        <v>0</v>
      </c>
      <c r="K41" s="34"/>
    </row>
    <row r="42" spans="1:11" s="22" customFormat="1" ht="34.5" customHeight="1">
      <c r="A42" s="18"/>
      <c r="B42" s="18"/>
      <c r="C42" s="892" t="s">
        <v>212</v>
      </c>
      <c r="D42" s="893"/>
      <c r="E42" s="893"/>
      <c r="F42" s="893"/>
      <c r="G42" s="893"/>
      <c r="H42" s="893"/>
      <c r="I42" s="893"/>
      <c r="J42" s="741"/>
      <c r="K42" s="27"/>
    </row>
    <row r="43" spans="1:11" s="22" customFormat="1" ht="12.75">
      <c r="A43" s="18"/>
      <c r="B43" s="18"/>
      <c r="C43" s="29"/>
      <c r="D43" s="30"/>
      <c r="E43" s="31"/>
      <c r="F43" s="29"/>
      <c r="G43" s="29"/>
      <c r="H43" s="32"/>
      <c r="I43" s="32"/>
      <c r="J43" s="662">
        <f>$H43*I43</f>
        <v>0</v>
      </c>
      <c r="K43" s="27"/>
    </row>
    <row r="44" spans="1:11" s="22" customFormat="1" ht="12.75">
      <c r="A44" s="18"/>
      <c r="B44" s="18"/>
      <c r="C44" s="83"/>
      <c r="D44" s="30"/>
      <c r="E44" s="30"/>
      <c r="F44" s="84"/>
      <c r="G44" s="84"/>
      <c r="H44" s="85"/>
      <c r="I44" s="32"/>
      <c r="J44" s="662">
        <f>$H44*I44</f>
        <v>0</v>
      </c>
      <c r="K44" s="27"/>
    </row>
    <row r="45" spans="1:11" s="22" customFormat="1" ht="12.75">
      <c r="A45" s="18"/>
      <c r="B45" s="18"/>
      <c r="C45" s="83"/>
      <c r="D45" s="30"/>
      <c r="E45" s="30"/>
      <c r="F45" s="84"/>
      <c r="G45" s="84"/>
      <c r="H45" s="85"/>
      <c r="I45" s="32"/>
      <c r="J45" s="662">
        <f>$H45*I45</f>
        <v>0</v>
      </c>
      <c r="K45" s="27"/>
    </row>
    <row r="46" spans="1:11" s="35" customFormat="1" ht="12.75">
      <c r="A46" s="33"/>
      <c r="B46" s="33"/>
      <c r="C46" s="896" t="s">
        <v>493</v>
      </c>
      <c r="D46" s="897"/>
      <c r="E46" s="897"/>
      <c r="F46" s="897"/>
      <c r="G46" s="897"/>
      <c r="H46" s="897"/>
      <c r="I46" s="898"/>
      <c r="J46" s="241">
        <f>SUM(J43:J45)</f>
        <v>0</v>
      </c>
      <c r="K46" s="34"/>
    </row>
    <row r="47" spans="1:11" s="22" customFormat="1" ht="34.5" customHeight="1">
      <c r="A47" s="18"/>
      <c r="B47" s="18"/>
      <c r="C47" s="892" t="s">
        <v>213</v>
      </c>
      <c r="D47" s="893"/>
      <c r="E47" s="893"/>
      <c r="F47" s="893"/>
      <c r="G47" s="893"/>
      <c r="H47" s="893"/>
      <c r="I47" s="893"/>
      <c r="J47" s="741"/>
      <c r="K47" s="27"/>
    </row>
    <row r="48" spans="1:11" s="22" customFormat="1" ht="12.75">
      <c r="A48" s="18"/>
      <c r="B48" s="18"/>
      <c r="C48" s="106"/>
      <c r="D48" s="107"/>
      <c r="E48" s="108"/>
      <c r="F48" s="106"/>
      <c r="G48" s="106"/>
      <c r="H48" s="109"/>
      <c r="I48" s="109"/>
      <c r="J48" s="662">
        <f>$H48*I48</f>
        <v>0</v>
      </c>
      <c r="K48" s="27"/>
    </row>
    <row r="49" spans="1:11" s="22" customFormat="1" ht="12.75">
      <c r="A49" s="18"/>
      <c r="B49" s="18"/>
      <c r="C49" s="29"/>
      <c r="D49" s="30"/>
      <c r="E49" s="31"/>
      <c r="F49" s="29"/>
      <c r="G49" s="29"/>
      <c r="H49" s="32"/>
      <c r="I49" s="32"/>
      <c r="J49" s="662">
        <f>$H49*I49</f>
        <v>0</v>
      </c>
      <c r="K49" s="27"/>
    </row>
    <row r="50" spans="1:11" s="22" customFormat="1" ht="12" customHeight="1">
      <c r="A50" s="18"/>
      <c r="B50" s="18"/>
      <c r="C50" s="29"/>
      <c r="D50" s="30"/>
      <c r="E50" s="31"/>
      <c r="F50" s="29"/>
      <c r="G50" s="29"/>
      <c r="H50" s="32"/>
      <c r="I50" s="32"/>
      <c r="J50" s="662">
        <f>$H50*I50</f>
        <v>0</v>
      </c>
      <c r="K50" s="27"/>
    </row>
    <row r="51" spans="1:11" s="35" customFormat="1" ht="12.75">
      <c r="A51" s="33"/>
      <c r="B51" s="33"/>
      <c r="C51" s="896" t="s">
        <v>494</v>
      </c>
      <c r="D51" s="897"/>
      <c r="E51" s="897"/>
      <c r="F51" s="897"/>
      <c r="G51" s="897"/>
      <c r="H51" s="897"/>
      <c r="I51" s="898"/>
      <c r="J51" s="241">
        <f>SUM(J48:J50)</f>
        <v>0</v>
      </c>
      <c r="K51" s="34"/>
    </row>
    <row r="52" spans="1:11" s="22" customFormat="1" ht="34.5" customHeight="1">
      <c r="A52" s="18"/>
      <c r="B52" s="18"/>
      <c r="C52" s="892" t="s">
        <v>98</v>
      </c>
      <c r="D52" s="893"/>
      <c r="E52" s="893"/>
      <c r="F52" s="893"/>
      <c r="G52" s="893"/>
      <c r="H52" s="893"/>
      <c r="I52" s="893"/>
      <c r="J52" s="669"/>
      <c r="K52" s="27"/>
    </row>
    <row r="53" spans="1:11" s="22" customFormat="1" ht="12.75">
      <c r="A53" s="18"/>
      <c r="B53" s="18"/>
      <c r="C53" s="29"/>
      <c r="D53" s="30"/>
      <c r="E53" s="31"/>
      <c r="F53" s="29"/>
      <c r="G53" s="29"/>
      <c r="H53" s="32"/>
      <c r="I53" s="32"/>
      <c r="J53" s="662">
        <f>$H53*I53</f>
        <v>0</v>
      </c>
      <c r="K53" s="27"/>
    </row>
    <row r="54" spans="1:11" s="22" customFormat="1" ht="12.75">
      <c r="A54" s="18"/>
      <c r="B54" s="18"/>
      <c r="C54" s="29"/>
      <c r="D54" s="30"/>
      <c r="E54" s="31"/>
      <c r="F54" s="29"/>
      <c r="G54" s="29"/>
      <c r="H54" s="32"/>
      <c r="I54" s="32"/>
      <c r="J54" s="662">
        <f>$H54*I54</f>
        <v>0</v>
      </c>
      <c r="K54" s="27"/>
    </row>
    <row r="55" spans="1:11" s="22" customFormat="1" ht="12" customHeight="1">
      <c r="A55" s="18"/>
      <c r="B55" s="18"/>
      <c r="C55" s="29"/>
      <c r="D55" s="30"/>
      <c r="E55" s="31"/>
      <c r="F55" s="29"/>
      <c r="G55" s="29"/>
      <c r="H55" s="32"/>
      <c r="I55" s="32"/>
      <c r="J55" s="662">
        <f>$H55*I55</f>
        <v>0</v>
      </c>
      <c r="K55" s="27"/>
    </row>
    <row r="56" spans="1:11" s="35" customFormat="1" ht="12.75">
      <c r="A56" s="33"/>
      <c r="B56" s="33"/>
      <c r="C56" s="896"/>
      <c r="D56" s="897"/>
      <c r="E56" s="897"/>
      <c r="F56" s="897"/>
      <c r="G56" s="897"/>
      <c r="H56" s="897"/>
      <c r="I56" s="898"/>
      <c r="J56" s="241">
        <f>SUM(J53:J55)</f>
        <v>0</v>
      </c>
      <c r="K56" s="34"/>
    </row>
    <row r="57" spans="1:11" s="105" customFormat="1" ht="34.5" customHeight="1">
      <c r="A57" s="19"/>
      <c r="B57" s="20"/>
      <c r="C57" s="908" t="s">
        <v>372</v>
      </c>
      <c r="D57" s="909"/>
      <c r="E57" s="909"/>
      <c r="F57" s="909"/>
      <c r="G57" s="909"/>
      <c r="H57" s="909"/>
      <c r="I57" s="909"/>
      <c r="J57" s="742"/>
      <c r="K57" s="104"/>
    </row>
    <row r="58" spans="2:11" s="19" customFormat="1" ht="12.75">
      <c r="B58" s="20"/>
      <c r="C58" s="106"/>
      <c r="D58" s="107"/>
      <c r="E58" s="108"/>
      <c r="F58" s="106"/>
      <c r="G58" s="106"/>
      <c r="H58" s="109"/>
      <c r="I58" s="109"/>
      <c r="J58" s="743">
        <f>$H58*I58</f>
        <v>0</v>
      </c>
      <c r="K58" s="104"/>
    </row>
    <row r="59" spans="2:11" s="19" customFormat="1" ht="12.75">
      <c r="B59" s="20"/>
      <c r="C59" s="106"/>
      <c r="D59" s="107"/>
      <c r="E59" s="108"/>
      <c r="F59" s="106"/>
      <c r="G59" s="106"/>
      <c r="H59" s="109"/>
      <c r="I59" s="109"/>
      <c r="J59" s="743">
        <f>$H59*I59</f>
        <v>0</v>
      </c>
      <c r="K59" s="104"/>
    </row>
    <row r="60" spans="2:11" s="19" customFormat="1" ht="12" customHeight="1">
      <c r="B60" s="20"/>
      <c r="C60" s="106"/>
      <c r="D60" s="107"/>
      <c r="E60" s="108"/>
      <c r="F60" s="106"/>
      <c r="G60" s="106"/>
      <c r="H60" s="109"/>
      <c r="I60" s="109"/>
      <c r="J60" s="743">
        <f>$H60*I60</f>
        <v>0</v>
      </c>
      <c r="K60" s="104"/>
    </row>
    <row r="61" spans="2:11" s="110" customFormat="1" ht="15">
      <c r="B61" s="111"/>
      <c r="C61" s="899" t="s">
        <v>495</v>
      </c>
      <c r="D61" s="900"/>
      <c r="E61" s="900"/>
      <c r="F61" s="900"/>
      <c r="G61" s="900"/>
      <c r="H61" s="900"/>
      <c r="I61" s="901"/>
      <c r="J61" s="242">
        <f>SUM(J58:J60)</f>
        <v>0</v>
      </c>
      <c r="K61" s="112"/>
    </row>
    <row r="62" spans="1:11" s="22" customFormat="1" ht="34.5" customHeight="1">
      <c r="A62" s="18"/>
      <c r="B62" s="18"/>
      <c r="C62" s="892" t="s">
        <v>99</v>
      </c>
      <c r="D62" s="893"/>
      <c r="E62" s="893"/>
      <c r="F62" s="893"/>
      <c r="G62" s="893"/>
      <c r="H62" s="893"/>
      <c r="I62" s="893"/>
      <c r="J62" s="669"/>
      <c r="K62" s="27"/>
    </row>
    <row r="63" spans="1:11" s="22" customFormat="1" ht="12.75">
      <c r="A63" s="18"/>
      <c r="B63" s="18"/>
      <c r="C63" s="29"/>
      <c r="D63" s="30"/>
      <c r="E63" s="31"/>
      <c r="F63" s="29"/>
      <c r="G63" s="29"/>
      <c r="H63" s="32"/>
      <c r="I63" s="32"/>
      <c r="J63" s="662">
        <f>$H63*I63</f>
        <v>0</v>
      </c>
      <c r="K63" s="27"/>
    </row>
    <row r="64" spans="1:11" s="22" customFormat="1" ht="12.75">
      <c r="A64" s="18"/>
      <c r="B64" s="18"/>
      <c r="C64" s="29"/>
      <c r="D64" s="30"/>
      <c r="E64" s="31"/>
      <c r="F64" s="29"/>
      <c r="G64" s="29"/>
      <c r="H64" s="32"/>
      <c r="I64" s="32"/>
      <c r="J64" s="662">
        <f>$H64*I64</f>
        <v>0</v>
      </c>
      <c r="K64" s="27"/>
    </row>
    <row r="65" spans="1:11" s="22" customFormat="1" ht="12" customHeight="1">
      <c r="A65" s="18"/>
      <c r="B65" s="18"/>
      <c r="C65" s="29"/>
      <c r="D65" s="30"/>
      <c r="E65" s="31"/>
      <c r="F65" s="29"/>
      <c r="G65" s="29"/>
      <c r="H65" s="32"/>
      <c r="I65" s="32"/>
      <c r="J65" s="662">
        <f>$H65*I65</f>
        <v>0</v>
      </c>
      <c r="K65" s="27"/>
    </row>
    <row r="66" spans="1:11" s="35" customFormat="1" ht="12.75">
      <c r="A66" s="33"/>
      <c r="B66" s="33"/>
      <c r="C66" s="896" t="s">
        <v>496</v>
      </c>
      <c r="D66" s="897"/>
      <c r="E66" s="897"/>
      <c r="F66" s="897"/>
      <c r="G66" s="897"/>
      <c r="H66" s="897"/>
      <c r="I66" s="898"/>
      <c r="J66" s="241">
        <f>SUM(J63:J65)</f>
        <v>0</v>
      </c>
      <c r="K66" s="34"/>
    </row>
    <row r="67" spans="1:11" s="22" customFormat="1" ht="34.5" customHeight="1">
      <c r="A67" s="18"/>
      <c r="B67" s="18"/>
      <c r="C67" s="892" t="s">
        <v>100</v>
      </c>
      <c r="D67" s="893"/>
      <c r="E67" s="893"/>
      <c r="F67" s="893"/>
      <c r="G67" s="893"/>
      <c r="H67" s="893"/>
      <c r="I67" s="893"/>
      <c r="J67" s="669"/>
      <c r="K67" s="27"/>
    </row>
    <row r="68" spans="1:11" s="22" customFormat="1" ht="12.75">
      <c r="A68" s="18"/>
      <c r="B68" s="18"/>
      <c r="C68" s="29"/>
      <c r="D68" s="30"/>
      <c r="E68" s="31"/>
      <c r="F68" s="29"/>
      <c r="G68" s="29"/>
      <c r="H68" s="32"/>
      <c r="I68" s="32"/>
      <c r="J68" s="662">
        <f>$H68*I68</f>
        <v>0</v>
      </c>
      <c r="K68" s="27"/>
    </row>
    <row r="69" spans="1:11" s="22" customFormat="1" ht="12.75">
      <c r="A69" s="18"/>
      <c r="B69" s="18"/>
      <c r="C69" s="29"/>
      <c r="D69" s="30"/>
      <c r="E69" s="31"/>
      <c r="F69" s="29"/>
      <c r="G69" s="29"/>
      <c r="H69" s="32"/>
      <c r="I69" s="32"/>
      <c r="J69" s="662">
        <f>$H69*I69</f>
        <v>0</v>
      </c>
      <c r="K69" s="27"/>
    </row>
    <row r="70" spans="1:11" s="22" customFormat="1" ht="12" customHeight="1">
      <c r="A70" s="18"/>
      <c r="B70" s="18"/>
      <c r="C70" s="29"/>
      <c r="D70" s="30"/>
      <c r="E70" s="31"/>
      <c r="F70" s="29"/>
      <c r="G70" s="29"/>
      <c r="H70" s="32"/>
      <c r="I70" s="32"/>
      <c r="J70" s="662">
        <f>$H70*I70</f>
        <v>0</v>
      </c>
      <c r="K70" s="27"/>
    </row>
    <row r="71" spans="1:11" s="35" customFormat="1" ht="12.75">
      <c r="A71" s="33"/>
      <c r="B71" s="33"/>
      <c r="C71" s="896" t="s">
        <v>101</v>
      </c>
      <c r="D71" s="897"/>
      <c r="E71" s="897"/>
      <c r="F71" s="897"/>
      <c r="G71" s="897"/>
      <c r="H71" s="897"/>
      <c r="I71" s="898"/>
      <c r="J71" s="241">
        <f>SUM(J68:J70)</f>
        <v>0</v>
      </c>
      <c r="K71" s="34"/>
    </row>
    <row r="72" spans="1:11" s="22" customFormat="1" ht="34.5" customHeight="1">
      <c r="A72" s="18"/>
      <c r="B72" s="18"/>
      <c r="C72" s="892" t="s">
        <v>373</v>
      </c>
      <c r="D72" s="893"/>
      <c r="E72" s="893"/>
      <c r="F72" s="893"/>
      <c r="G72" s="893"/>
      <c r="H72" s="893"/>
      <c r="I72" s="893"/>
      <c r="J72" s="669"/>
      <c r="K72" s="27"/>
    </row>
    <row r="73" spans="1:11" s="22" customFormat="1" ht="12.75">
      <c r="A73" s="18"/>
      <c r="B73" s="18"/>
      <c r="C73" s="106"/>
      <c r="D73" s="107"/>
      <c r="E73" s="108"/>
      <c r="F73" s="106"/>
      <c r="G73" s="106"/>
      <c r="H73" s="109"/>
      <c r="I73" s="109"/>
      <c r="J73" s="662">
        <f>$H73*I73</f>
        <v>0</v>
      </c>
      <c r="K73" s="27"/>
    </row>
    <row r="74" spans="1:11" s="22" customFormat="1" ht="12.75">
      <c r="A74" s="18"/>
      <c r="B74" s="18"/>
      <c r="C74" s="29"/>
      <c r="D74" s="30"/>
      <c r="E74" s="31"/>
      <c r="F74" s="29"/>
      <c r="G74" s="29"/>
      <c r="H74" s="32"/>
      <c r="I74" s="32"/>
      <c r="J74" s="662">
        <f>$H74*I74</f>
        <v>0</v>
      </c>
      <c r="K74" s="27"/>
    </row>
    <row r="75" spans="1:11" s="22" customFormat="1" ht="12" customHeight="1">
      <c r="A75" s="18"/>
      <c r="B75" s="18"/>
      <c r="C75" s="29"/>
      <c r="D75" s="30"/>
      <c r="E75" s="31"/>
      <c r="F75" s="29"/>
      <c r="G75" s="29"/>
      <c r="H75" s="32"/>
      <c r="I75" s="32"/>
      <c r="J75" s="662">
        <f>$H75*I75</f>
        <v>0</v>
      </c>
      <c r="K75" s="27"/>
    </row>
    <row r="76" spans="1:11" s="35" customFormat="1" ht="12.75">
      <c r="A76" s="33"/>
      <c r="B76" s="33"/>
      <c r="C76" s="896" t="s">
        <v>497</v>
      </c>
      <c r="D76" s="897"/>
      <c r="E76" s="897"/>
      <c r="F76" s="897"/>
      <c r="G76" s="897"/>
      <c r="H76" s="897"/>
      <c r="I76" s="898"/>
      <c r="J76" s="241">
        <f>SUM(J73:J75)</f>
        <v>0</v>
      </c>
      <c r="K76" s="34"/>
    </row>
    <row r="77" spans="1:11" s="22" customFormat="1" ht="34.5" customHeight="1">
      <c r="A77" s="18"/>
      <c r="B77" s="18"/>
      <c r="C77" s="894" t="s">
        <v>102</v>
      </c>
      <c r="D77" s="895"/>
      <c r="E77" s="895"/>
      <c r="F77" s="895"/>
      <c r="G77" s="895"/>
      <c r="H77" s="895"/>
      <c r="I77" s="895"/>
      <c r="J77" s="669"/>
      <c r="K77" s="27"/>
    </row>
    <row r="78" spans="1:11" s="22" customFormat="1" ht="12.75">
      <c r="A78" s="18"/>
      <c r="B78" s="18"/>
      <c r="C78" s="29"/>
      <c r="D78" s="30"/>
      <c r="E78" s="31"/>
      <c r="F78" s="29"/>
      <c r="G78" s="29"/>
      <c r="H78" s="32"/>
      <c r="I78" s="32"/>
      <c r="J78" s="662">
        <f>$H78*I78</f>
        <v>0</v>
      </c>
      <c r="K78" s="27"/>
    </row>
    <row r="79" spans="1:11" s="22" customFormat="1" ht="12.75">
      <c r="A79" s="18"/>
      <c r="B79" s="18"/>
      <c r="C79" s="29"/>
      <c r="D79" s="30"/>
      <c r="E79" s="31"/>
      <c r="F79" s="29"/>
      <c r="G79" s="29"/>
      <c r="H79" s="32"/>
      <c r="I79" s="32"/>
      <c r="J79" s="662">
        <f>$H79*I79</f>
        <v>0</v>
      </c>
      <c r="K79" s="27"/>
    </row>
    <row r="80" spans="1:11" s="22" customFormat="1" ht="12" customHeight="1">
      <c r="A80" s="18"/>
      <c r="B80" s="18"/>
      <c r="C80" s="29"/>
      <c r="D80" s="30"/>
      <c r="E80" s="31"/>
      <c r="F80" s="29"/>
      <c r="G80" s="29"/>
      <c r="H80" s="32"/>
      <c r="I80" s="32"/>
      <c r="J80" s="662">
        <f>$H80*I80</f>
        <v>0</v>
      </c>
      <c r="K80" s="27"/>
    </row>
    <row r="81" spans="1:11" s="35" customFormat="1" ht="12.75">
      <c r="A81" s="33"/>
      <c r="B81" s="33"/>
      <c r="C81" s="896" t="s">
        <v>498</v>
      </c>
      <c r="D81" s="897"/>
      <c r="E81" s="897"/>
      <c r="F81" s="897"/>
      <c r="G81" s="897"/>
      <c r="H81" s="897"/>
      <c r="I81" s="898"/>
      <c r="J81" s="241">
        <f>SUM(J78:J80)</f>
        <v>0</v>
      </c>
      <c r="K81" s="34"/>
    </row>
    <row r="82" spans="1:11" s="35" customFormat="1" ht="27.75" customHeight="1">
      <c r="A82" s="33"/>
      <c r="B82" s="33"/>
      <c r="C82" s="830" t="s">
        <v>103</v>
      </c>
      <c r="D82" s="831"/>
      <c r="E82" s="831"/>
      <c r="F82" s="831"/>
      <c r="G82" s="831"/>
      <c r="H82" s="831"/>
      <c r="I82" s="907"/>
      <c r="J82" s="644">
        <f>+J81+J71+J66+J56+J51+J46+J41+J36+J31+J26+J21+J76+J61</f>
        <v>0</v>
      </c>
      <c r="K82" s="34"/>
    </row>
    <row r="83" spans="1:11" s="22" customFormat="1" ht="12.75">
      <c r="A83" s="33"/>
      <c r="B83" s="18"/>
      <c r="C83" s="26"/>
      <c r="D83" s="26"/>
      <c r="E83" s="26"/>
      <c r="F83" s="21"/>
      <c r="G83" s="21"/>
      <c r="H83" s="86"/>
      <c r="I83" s="26"/>
      <c r="J83" s="26"/>
      <c r="K83" s="27"/>
    </row>
    <row r="84" spans="1:11" s="22" customFormat="1" ht="12.75">
      <c r="A84" s="33"/>
      <c r="B84" s="23"/>
      <c r="C84" s="24"/>
      <c r="D84" s="24"/>
      <c r="E84" s="24"/>
      <c r="F84" s="25"/>
      <c r="G84" s="25"/>
      <c r="H84" s="87"/>
      <c r="I84" s="24"/>
      <c r="J84" s="24"/>
      <c r="K84" s="36"/>
    </row>
    <row r="85" spans="1:8" s="22" customFormat="1" ht="12.75">
      <c r="A85" s="33"/>
      <c r="F85" s="28"/>
      <c r="G85" s="28"/>
      <c r="H85" s="88"/>
    </row>
    <row r="86" spans="1:8" s="22" customFormat="1" ht="12.75">
      <c r="A86" s="33"/>
      <c r="F86" s="28"/>
      <c r="G86" s="28"/>
      <c r="H86" s="88"/>
    </row>
    <row r="87" spans="6:8" s="22" customFormat="1" ht="12.75">
      <c r="F87" s="28"/>
      <c r="G87" s="28"/>
      <c r="H87" s="88"/>
    </row>
    <row r="88" spans="6:8" s="22" customFormat="1" ht="12.75">
      <c r="F88" s="28"/>
      <c r="G88" s="28"/>
      <c r="H88" s="88"/>
    </row>
    <row r="89" spans="6:8" s="22" customFormat="1" ht="12.75">
      <c r="F89" s="28"/>
      <c r="G89" s="28"/>
      <c r="H89" s="88"/>
    </row>
    <row r="90" spans="6:8" s="22" customFormat="1" ht="12.75">
      <c r="F90" s="28"/>
      <c r="G90" s="28"/>
      <c r="H90" s="88"/>
    </row>
    <row r="91" spans="6:8" s="22" customFormat="1" ht="12.75">
      <c r="F91" s="28"/>
      <c r="G91" s="28"/>
      <c r="H91" s="88"/>
    </row>
    <row r="92" spans="6:8" s="22" customFormat="1" ht="12.75">
      <c r="F92" s="28"/>
      <c r="G92" s="28"/>
      <c r="H92" s="88"/>
    </row>
    <row r="93" spans="6:8" s="22" customFormat="1" ht="12.75">
      <c r="F93" s="28"/>
      <c r="G93" s="28"/>
      <c r="H93" s="88"/>
    </row>
    <row r="94" spans="6:8" s="22" customFormat="1" ht="12.75">
      <c r="F94" s="28"/>
      <c r="G94" s="28"/>
      <c r="H94" s="88"/>
    </row>
    <row r="95" spans="6:8" s="22" customFormat="1" ht="12.75">
      <c r="F95" s="28"/>
      <c r="G95" s="28"/>
      <c r="H95" s="88"/>
    </row>
    <row r="96" spans="6:8" s="22" customFormat="1" ht="12.75">
      <c r="F96" s="28"/>
      <c r="G96" s="28"/>
      <c r="H96" s="88"/>
    </row>
    <row r="97" spans="6:8" s="22" customFormat="1" ht="12.75">
      <c r="F97" s="28"/>
      <c r="G97" s="28"/>
      <c r="H97" s="88"/>
    </row>
    <row r="98" spans="6:8" s="22" customFormat="1" ht="12.75">
      <c r="F98" s="28"/>
      <c r="G98" s="28"/>
      <c r="H98" s="88"/>
    </row>
    <row r="99" spans="6:8" s="22" customFormat="1" ht="12.75">
      <c r="F99" s="28"/>
      <c r="G99" s="28"/>
      <c r="H99" s="88"/>
    </row>
    <row r="100" spans="6:8" s="22" customFormat="1" ht="12.75">
      <c r="F100" s="28"/>
      <c r="G100" s="28"/>
      <c r="H100" s="88"/>
    </row>
    <row r="101" spans="6:8" s="22" customFormat="1" ht="12.75">
      <c r="F101" s="28"/>
      <c r="G101" s="28"/>
      <c r="H101" s="88"/>
    </row>
    <row r="102" spans="6:8" s="22" customFormat="1" ht="12.75">
      <c r="F102" s="28"/>
      <c r="G102" s="28"/>
      <c r="H102" s="88"/>
    </row>
    <row r="103" spans="6:8" s="22" customFormat="1" ht="12.75">
      <c r="F103" s="28"/>
      <c r="G103" s="28"/>
      <c r="H103" s="88"/>
    </row>
    <row r="104" spans="6:8" s="22" customFormat="1" ht="12.75">
      <c r="F104" s="28"/>
      <c r="G104" s="28"/>
      <c r="H104" s="88"/>
    </row>
    <row r="105" spans="6:8" s="22" customFormat="1" ht="12.75">
      <c r="F105" s="28"/>
      <c r="G105" s="28"/>
      <c r="H105" s="88"/>
    </row>
    <row r="106" spans="6:8" s="22" customFormat="1" ht="12.75">
      <c r="F106" s="28"/>
      <c r="G106" s="28"/>
      <c r="H106" s="88"/>
    </row>
    <row r="107" spans="6:8" s="22" customFormat="1" ht="12.75">
      <c r="F107" s="28"/>
      <c r="G107" s="28"/>
      <c r="H107" s="88"/>
    </row>
    <row r="108" spans="6:8" s="22" customFormat="1" ht="12.75">
      <c r="F108" s="28"/>
      <c r="G108" s="28"/>
      <c r="H108" s="88"/>
    </row>
    <row r="109" spans="6:8" s="22" customFormat="1" ht="12.75">
      <c r="F109" s="28"/>
      <c r="G109" s="28"/>
      <c r="H109" s="88"/>
    </row>
    <row r="110" spans="6:8" s="22" customFormat="1" ht="12.75">
      <c r="F110" s="28"/>
      <c r="G110" s="28"/>
      <c r="H110" s="88"/>
    </row>
    <row r="111" spans="6:8" s="22" customFormat="1" ht="12.75">
      <c r="F111" s="28"/>
      <c r="G111" s="28"/>
      <c r="H111" s="88"/>
    </row>
    <row r="112" spans="6:8" s="22" customFormat="1" ht="12.75">
      <c r="F112" s="28"/>
      <c r="G112" s="28"/>
      <c r="H112" s="88"/>
    </row>
    <row r="113" spans="6:8" s="22" customFormat="1" ht="12.75">
      <c r="F113" s="28"/>
      <c r="G113" s="28"/>
      <c r="H113" s="88"/>
    </row>
    <row r="114" spans="6:8" s="22" customFormat="1" ht="12.75">
      <c r="F114" s="28"/>
      <c r="G114" s="28"/>
      <c r="H114" s="88"/>
    </row>
    <row r="115" spans="6:8" s="22" customFormat="1" ht="12.75">
      <c r="F115" s="28"/>
      <c r="G115" s="28"/>
      <c r="H115" s="88"/>
    </row>
    <row r="116" spans="6:8" s="22" customFormat="1" ht="12.75">
      <c r="F116" s="28"/>
      <c r="G116" s="28"/>
      <c r="H116" s="88"/>
    </row>
    <row r="117" spans="6:8" s="22" customFormat="1" ht="12.75">
      <c r="F117" s="28"/>
      <c r="G117" s="28"/>
      <c r="H117" s="88"/>
    </row>
    <row r="118" spans="6:8" s="22" customFormat="1" ht="12.75">
      <c r="F118" s="28"/>
      <c r="G118" s="28"/>
      <c r="H118" s="88"/>
    </row>
    <row r="119" spans="6:8" s="22" customFormat="1" ht="12.75">
      <c r="F119" s="28"/>
      <c r="G119" s="28"/>
      <c r="H119" s="88"/>
    </row>
    <row r="120" spans="6:8" s="22" customFormat="1" ht="12.75">
      <c r="F120" s="28"/>
      <c r="G120" s="28"/>
      <c r="H120" s="88"/>
    </row>
    <row r="121" spans="6:8" s="22" customFormat="1" ht="12.75">
      <c r="F121" s="28"/>
      <c r="G121" s="28"/>
      <c r="H121" s="88"/>
    </row>
    <row r="122" spans="6:8" s="22" customFormat="1" ht="12.75">
      <c r="F122" s="28"/>
      <c r="G122" s="28"/>
      <c r="H122" s="88"/>
    </row>
    <row r="123" spans="6:8" s="22" customFormat="1" ht="12.75">
      <c r="F123" s="28"/>
      <c r="G123" s="28"/>
      <c r="H123" s="88"/>
    </row>
    <row r="124" spans="6:8" s="22" customFormat="1" ht="12.75">
      <c r="F124" s="28"/>
      <c r="G124" s="28"/>
      <c r="H124" s="88"/>
    </row>
    <row r="125" spans="6:8" s="22" customFormat="1" ht="12.75">
      <c r="F125" s="28"/>
      <c r="G125" s="28"/>
      <c r="H125" s="88"/>
    </row>
    <row r="126" spans="6:8" s="22" customFormat="1" ht="12.75">
      <c r="F126" s="28"/>
      <c r="G126" s="28"/>
      <c r="H126" s="88"/>
    </row>
    <row r="127" spans="6:8" s="22" customFormat="1" ht="12.75">
      <c r="F127" s="28"/>
      <c r="G127" s="28"/>
      <c r="H127" s="88"/>
    </row>
    <row r="128" spans="6:8" s="22" customFormat="1" ht="12.75">
      <c r="F128" s="28"/>
      <c r="G128" s="28"/>
      <c r="H128" s="88"/>
    </row>
    <row r="129" spans="6:8" s="22" customFormat="1" ht="12.75">
      <c r="F129" s="28"/>
      <c r="G129" s="28"/>
      <c r="H129" s="88"/>
    </row>
    <row r="130" spans="6:8" s="22" customFormat="1" ht="12.75">
      <c r="F130" s="28"/>
      <c r="G130" s="28"/>
      <c r="H130" s="88"/>
    </row>
    <row r="131" spans="6:8" s="22" customFormat="1" ht="12.75">
      <c r="F131" s="28"/>
      <c r="G131" s="28"/>
      <c r="H131" s="88"/>
    </row>
    <row r="132" spans="6:8" s="22" customFormat="1" ht="12.75">
      <c r="F132" s="28"/>
      <c r="G132" s="28"/>
      <c r="H132" s="88"/>
    </row>
    <row r="133" spans="6:8" s="22" customFormat="1" ht="12.75">
      <c r="F133" s="28"/>
      <c r="G133" s="28"/>
      <c r="H133" s="88"/>
    </row>
    <row r="134" spans="6:8" s="22" customFormat="1" ht="12.75">
      <c r="F134" s="28"/>
      <c r="G134" s="28"/>
      <c r="H134" s="88"/>
    </row>
    <row r="135" spans="6:8" s="22" customFormat="1" ht="12.75">
      <c r="F135" s="28"/>
      <c r="G135" s="28"/>
      <c r="H135" s="88"/>
    </row>
    <row r="136" spans="6:8" s="22" customFormat="1" ht="12.75">
      <c r="F136" s="28"/>
      <c r="G136" s="28"/>
      <c r="H136" s="88"/>
    </row>
    <row r="137" spans="6:8" s="22" customFormat="1" ht="12.75">
      <c r="F137" s="28"/>
      <c r="G137" s="28"/>
      <c r="H137" s="88"/>
    </row>
    <row r="138" spans="6:8" s="22" customFormat="1" ht="12.75">
      <c r="F138" s="28"/>
      <c r="G138" s="28"/>
      <c r="H138" s="88"/>
    </row>
    <row r="139" spans="6:8" s="22" customFormat="1" ht="12.75">
      <c r="F139" s="28"/>
      <c r="G139" s="28"/>
      <c r="H139" s="88"/>
    </row>
    <row r="140" spans="6:8" s="22" customFormat="1" ht="12.75">
      <c r="F140" s="28"/>
      <c r="G140" s="28"/>
      <c r="H140" s="88"/>
    </row>
    <row r="141" spans="6:8" s="22" customFormat="1" ht="12.75">
      <c r="F141" s="28"/>
      <c r="G141" s="28"/>
      <c r="H141" s="88"/>
    </row>
    <row r="142" spans="6:8" s="22" customFormat="1" ht="12.75">
      <c r="F142" s="28"/>
      <c r="G142" s="28"/>
      <c r="H142" s="88"/>
    </row>
    <row r="143" spans="6:8" s="22" customFormat="1" ht="12.75">
      <c r="F143" s="28"/>
      <c r="G143" s="28"/>
      <c r="H143" s="88"/>
    </row>
    <row r="144" spans="6:8" s="22" customFormat="1" ht="12.75">
      <c r="F144" s="28"/>
      <c r="G144" s="28"/>
      <c r="H144" s="88"/>
    </row>
    <row r="145" spans="6:8" s="22" customFormat="1" ht="12.75">
      <c r="F145" s="28"/>
      <c r="G145" s="28"/>
      <c r="H145" s="88"/>
    </row>
    <row r="146" spans="6:8" s="22" customFormat="1" ht="12.75">
      <c r="F146" s="28"/>
      <c r="G146" s="28"/>
      <c r="H146" s="88"/>
    </row>
    <row r="147" spans="6:8" s="22" customFormat="1" ht="12.75">
      <c r="F147" s="28"/>
      <c r="G147" s="28"/>
      <c r="H147" s="88"/>
    </row>
    <row r="148" spans="6:8" s="22" customFormat="1" ht="12.75">
      <c r="F148" s="28"/>
      <c r="G148" s="28"/>
      <c r="H148" s="88"/>
    </row>
    <row r="149" spans="6:8" s="22" customFormat="1" ht="12.75">
      <c r="F149" s="28"/>
      <c r="G149" s="28"/>
      <c r="H149" s="88"/>
    </row>
    <row r="150" spans="6:8" s="22" customFormat="1" ht="12.75">
      <c r="F150" s="28"/>
      <c r="G150" s="28"/>
      <c r="H150" s="88"/>
    </row>
    <row r="151" spans="6:8" s="22" customFormat="1" ht="12.75">
      <c r="F151" s="28"/>
      <c r="G151" s="28"/>
      <c r="H151" s="88"/>
    </row>
    <row r="152" spans="6:8" s="22" customFormat="1" ht="12.75">
      <c r="F152" s="28"/>
      <c r="G152" s="28"/>
      <c r="H152" s="88"/>
    </row>
    <row r="153" spans="6:8" s="22" customFormat="1" ht="12.75">
      <c r="F153" s="28"/>
      <c r="G153" s="28"/>
      <c r="H153" s="88"/>
    </row>
    <row r="154" spans="6:8" s="22" customFormat="1" ht="12.75">
      <c r="F154" s="28"/>
      <c r="G154" s="28"/>
      <c r="H154" s="88"/>
    </row>
    <row r="155" spans="6:8" s="22" customFormat="1" ht="12.75">
      <c r="F155" s="28"/>
      <c r="G155" s="28"/>
      <c r="H155" s="88"/>
    </row>
    <row r="156" spans="6:8" s="22" customFormat="1" ht="12.75">
      <c r="F156" s="28"/>
      <c r="G156" s="28"/>
      <c r="H156" s="88"/>
    </row>
    <row r="157" spans="6:8" s="22" customFormat="1" ht="12.75">
      <c r="F157" s="28"/>
      <c r="G157" s="28"/>
      <c r="H157" s="88"/>
    </row>
    <row r="158" spans="6:8" s="22" customFormat="1" ht="12.75">
      <c r="F158" s="28"/>
      <c r="G158" s="28"/>
      <c r="H158" s="88"/>
    </row>
    <row r="159" spans="6:8" s="22" customFormat="1" ht="12.75">
      <c r="F159" s="28"/>
      <c r="G159" s="28"/>
      <c r="H159" s="88"/>
    </row>
    <row r="160" spans="6:8" s="22" customFormat="1" ht="12.75">
      <c r="F160" s="28"/>
      <c r="G160" s="28"/>
      <c r="H160" s="88"/>
    </row>
    <row r="161" spans="6:8" s="22" customFormat="1" ht="12.75">
      <c r="F161" s="28"/>
      <c r="G161" s="28"/>
      <c r="H161" s="88"/>
    </row>
    <row r="162" spans="6:8" s="22" customFormat="1" ht="12.75">
      <c r="F162" s="28"/>
      <c r="G162" s="28"/>
      <c r="H162" s="88"/>
    </row>
    <row r="163" spans="6:8" s="22" customFormat="1" ht="12.75">
      <c r="F163" s="28"/>
      <c r="G163" s="28"/>
      <c r="H163" s="88"/>
    </row>
    <row r="164" spans="6:8" s="22" customFormat="1" ht="12.75">
      <c r="F164" s="28"/>
      <c r="G164" s="28"/>
      <c r="H164" s="88"/>
    </row>
    <row r="165" spans="6:8" s="22" customFormat="1" ht="12.75">
      <c r="F165" s="28"/>
      <c r="G165" s="28"/>
      <c r="H165" s="88"/>
    </row>
    <row r="166" spans="6:8" s="22" customFormat="1" ht="12.75">
      <c r="F166" s="28"/>
      <c r="G166" s="28"/>
      <c r="H166" s="88"/>
    </row>
    <row r="167" spans="6:8" s="22" customFormat="1" ht="12.75">
      <c r="F167" s="28"/>
      <c r="G167" s="28"/>
      <c r="H167" s="88"/>
    </row>
    <row r="168" spans="6:8" s="22" customFormat="1" ht="12.75">
      <c r="F168" s="28"/>
      <c r="G168" s="28"/>
      <c r="H168" s="88"/>
    </row>
    <row r="169" spans="6:8" s="22" customFormat="1" ht="12.75">
      <c r="F169" s="28"/>
      <c r="G169" s="28"/>
      <c r="H169" s="88"/>
    </row>
    <row r="170" spans="6:8" s="22" customFormat="1" ht="12.75">
      <c r="F170" s="28"/>
      <c r="G170" s="28"/>
      <c r="H170" s="88"/>
    </row>
    <row r="171" spans="6:8" s="22" customFormat="1" ht="12.75">
      <c r="F171" s="28"/>
      <c r="G171" s="28"/>
      <c r="H171" s="88"/>
    </row>
    <row r="172" spans="6:8" s="22" customFormat="1" ht="12.75">
      <c r="F172" s="28"/>
      <c r="G172" s="28"/>
      <c r="H172" s="88"/>
    </row>
    <row r="173" spans="6:8" s="22" customFormat="1" ht="12.75">
      <c r="F173" s="28"/>
      <c r="G173" s="28"/>
      <c r="H173" s="88"/>
    </row>
    <row r="174" spans="6:8" s="22" customFormat="1" ht="12.75">
      <c r="F174" s="28"/>
      <c r="G174" s="28"/>
      <c r="H174" s="88"/>
    </row>
    <row r="175" spans="6:8" s="22" customFormat="1" ht="12.75">
      <c r="F175" s="28"/>
      <c r="G175" s="28"/>
      <c r="H175" s="88"/>
    </row>
    <row r="176" spans="6:8" s="22" customFormat="1" ht="12.75">
      <c r="F176" s="28"/>
      <c r="G176" s="28"/>
      <c r="H176" s="88"/>
    </row>
    <row r="177" spans="6:8" s="22" customFormat="1" ht="12.75">
      <c r="F177" s="28"/>
      <c r="G177" s="28"/>
      <c r="H177" s="88"/>
    </row>
    <row r="178" spans="6:8" s="22" customFormat="1" ht="12.75">
      <c r="F178" s="28"/>
      <c r="G178" s="28"/>
      <c r="H178" s="88"/>
    </row>
    <row r="179" spans="6:8" s="22" customFormat="1" ht="12.75">
      <c r="F179" s="28"/>
      <c r="G179" s="28"/>
      <c r="H179" s="88"/>
    </row>
    <row r="180" spans="6:8" s="22" customFormat="1" ht="12.75">
      <c r="F180" s="28"/>
      <c r="G180" s="28"/>
      <c r="H180" s="88"/>
    </row>
    <row r="181" spans="6:8" s="22" customFormat="1" ht="12.75">
      <c r="F181" s="28"/>
      <c r="G181" s="28"/>
      <c r="H181" s="88"/>
    </row>
    <row r="182" spans="6:8" s="22" customFormat="1" ht="12.75">
      <c r="F182" s="28"/>
      <c r="G182" s="28"/>
      <c r="H182" s="88"/>
    </row>
    <row r="183" spans="6:8" s="22" customFormat="1" ht="12.75">
      <c r="F183" s="28"/>
      <c r="G183" s="28"/>
      <c r="H183" s="88"/>
    </row>
    <row r="184" spans="6:8" s="22" customFormat="1" ht="12.75">
      <c r="F184" s="28"/>
      <c r="G184" s="28"/>
      <c r="H184" s="88"/>
    </row>
    <row r="185" spans="6:8" s="22" customFormat="1" ht="12.75">
      <c r="F185" s="28"/>
      <c r="G185" s="28"/>
      <c r="H185" s="88"/>
    </row>
    <row r="186" spans="6:8" s="22" customFormat="1" ht="12.75">
      <c r="F186" s="28"/>
      <c r="G186" s="28"/>
      <c r="H186" s="88"/>
    </row>
    <row r="187" spans="6:8" s="22" customFormat="1" ht="12.75">
      <c r="F187" s="28"/>
      <c r="G187" s="28"/>
      <c r="H187" s="88"/>
    </row>
    <row r="188" spans="6:8" s="22" customFormat="1" ht="12.75">
      <c r="F188" s="28"/>
      <c r="G188" s="28"/>
      <c r="H188" s="88"/>
    </row>
    <row r="189" spans="6:8" s="22" customFormat="1" ht="12.75">
      <c r="F189" s="28"/>
      <c r="G189" s="28"/>
      <c r="H189" s="88"/>
    </row>
    <row r="190" spans="6:8" s="22" customFormat="1" ht="12.75">
      <c r="F190" s="28"/>
      <c r="G190" s="28"/>
      <c r="H190" s="88"/>
    </row>
    <row r="191" spans="6:8" s="22" customFormat="1" ht="12.75">
      <c r="F191" s="28"/>
      <c r="G191" s="28"/>
      <c r="H191" s="88"/>
    </row>
    <row r="192" spans="6:8" s="22" customFormat="1" ht="12.75">
      <c r="F192" s="28"/>
      <c r="G192" s="28"/>
      <c r="H192" s="88"/>
    </row>
    <row r="193" spans="6:8" s="22" customFormat="1" ht="12.75">
      <c r="F193" s="28"/>
      <c r="G193" s="28"/>
      <c r="H193" s="88"/>
    </row>
    <row r="194" spans="6:8" s="22" customFormat="1" ht="12.75">
      <c r="F194" s="28"/>
      <c r="G194" s="28"/>
      <c r="H194" s="88"/>
    </row>
    <row r="195" spans="6:8" s="22" customFormat="1" ht="12.75">
      <c r="F195" s="28"/>
      <c r="G195" s="28"/>
      <c r="H195" s="88"/>
    </row>
    <row r="196" spans="6:8" s="22" customFormat="1" ht="12.75">
      <c r="F196" s="28"/>
      <c r="G196" s="28"/>
      <c r="H196" s="88"/>
    </row>
    <row r="197" spans="6:8" s="22" customFormat="1" ht="12.75">
      <c r="F197" s="28"/>
      <c r="G197" s="28"/>
      <c r="H197" s="88"/>
    </row>
    <row r="198" spans="6:8" s="22" customFormat="1" ht="12.75">
      <c r="F198" s="28"/>
      <c r="G198" s="28"/>
      <c r="H198" s="88"/>
    </row>
    <row r="199" spans="6:8" s="22" customFormat="1" ht="12.75">
      <c r="F199" s="28"/>
      <c r="G199" s="28"/>
      <c r="H199" s="88"/>
    </row>
    <row r="200" spans="6:8" s="22" customFormat="1" ht="12.75">
      <c r="F200" s="28"/>
      <c r="G200" s="28"/>
      <c r="H200" s="88"/>
    </row>
    <row r="201" spans="6:8" s="22" customFormat="1" ht="12.75">
      <c r="F201" s="28"/>
      <c r="G201" s="28"/>
      <c r="H201" s="88"/>
    </row>
    <row r="202" spans="6:8" s="22" customFormat="1" ht="12.75">
      <c r="F202" s="28"/>
      <c r="G202" s="28"/>
      <c r="H202" s="88"/>
    </row>
    <row r="203" spans="6:8" s="22" customFormat="1" ht="12.75">
      <c r="F203" s="28"/>
      <c r="G203" s="28"/>
      <c r="H203" s="88"/>
    </row>
    <row r="204" spans="6:8" s="22" customFormat="1" ht="12.75">
      <c r="F204" s="28"/>
      <c r="G204" s="28"/>
      <c r="H204" s="88"/>
    </row>
    <row r="205" spans="6:8" s="22" customFormat="1" ht="12.75">
      <c r="F205" s="28"/>
      <c r="G205" s="28"/>
      <c r="H205" s="88"/>
    </row>
    <row r="206" spans="6:8" s="22" customFormat="1" ht="12.75">
      <c r="F206" s="28"/>
      <c r="G206" s="28"/>
      <c r="H206" s="88"/>
    </row>
    <row r="207" spans="6:8" s="22" customFormat="1" ht="12.75">
      <c r="F207" s="28"/>
      <c r="G207" s="28"/>
      <c r="H207" s="88"/>
    </row>
    <row r="208" spans="6:8" s="22" customFormat="1" ht="12.75">
      <c r="F208" s="28"/>
      <c r="G208" s="28"/>
      <c r="H208" s="88"/>
    </row>
    <row r="209" spans="6:8" s="22" customFormat="1" ht="12.75">
      <c r="F209" s="28"/>
      <c r="G209" s="28"/>
      <c r="H209" s="88"/>
    </row>
    <row r="210" spans="6:8" s="22" customFormat="1" ht="12.75">
      <c r="F210" s="28"/>
      <c r="G210" s="28"/>
      <c r="H210" s="88"/>
    </row>
    <row r="211" spans="6:8" s="22" customFormat="1" ht="12.75">
      <c r="F211" s="28"/>
      <c r="G211" s="28"/>
      <c r="H211" s="88"/>
    </row>
    <row r="212" spans="6:8" s="22" customFormat="1" ht="12.75">
      <c r="F212" s="28"/>
      <c r="G212" s="28"/>
      <c r="H212" s="88"/>
    </row>
    <row r="213" spans="6:8" s="22" customFormat="1" ht="12.75">
      <c r="F213" s="28"/>
      <c r="G213" s="28"/>
      <c r="H213" s="88"/>
    </row>
    <row r="214" spans="6:8" s="22" customFormat="1" ht="12.75">
      <c r="F214" s="28"/>
      <c r="G214" s="28"/>
      <c r="H214" s="88"/>
    </row>
    <row r="215" spans="6:8" s="22" customFormat="1" ht="12.75">
      <c r="F215" s="28"/>
      <c r="G215" s="28"/>
      <c r="H215" s="88"/>
    </row>
    <row r="216" spans="6:8" s="22" customFormat="1" ht="12.75">
      <c r="F216" s="28"/>
      <c r="G216" s="28"/>
      <c r="H216" s="88"/>
    </row>
    <row r="217" spans="6:8" s="22" customFormat="1" ht="12.75">
      <c r="F217" s="28"/>
      <c r="G217" s="28"/>
      <c r="H217" s="88"/>
    </row>
    <row r="218" spans="6:8" s="22" customFormat="1" ht="12.75">
      <c r="F218" s="28"/>
      <c r="G218" s="28"/>
      <c r="H218" s="88"/>
    </row>
    <row r="219" spans="6:8" s="22" customFormat="1" ht="12.75">
      <c r="F219" s="28"/>
      <c r="G219" s="28"/>
      <c r="H219" s="88"/>
    </row>
    <row r="220" spans="6:8" s="22" customFormat="1" ht="12.75">
      <c r="F220" s="28"/>
      <c r="G220" s="28"/>
      <c r="H220" s="88"/>
    </row>
    <row r="221" spans="6:8" s="22" customFormat="1" ht="12.75">
      <c r="F221" s="28"/>
      <c r="G221" s="28"/>
      <c r="H221" s="88"/>
    </row>
    <row r="222" spans="6:8" s="22" customFormat="1" ht="12.75">
      <c r="F222" s="28"/>
      <c r="G222" s="28"/>
      <c r="H222" s="88"/>
    </row>
    <row r="223" spans="6:8" s="22" customFormat="1" ht="12.75">
      <c r="F223" s="28"/>
      <c r="G223" s="28"/>
      <c r="H223" s="88"/>
    </row>
    <row r="224" spans="6:8" s="22" customFormat="1" ht="12.75">
      <c r="F224" s="28"/>
      <c r="G224" s="28"/>
      <c r="H224" s="88"/>
    </row>
    <row r="225" spans="6:8" s="22" customFormat="1" ht="12.75">
      <c r="F225" s="28"/>
      <c r="G225" s="28"/>
      <c r="H225" s="88"/>
    </row>
    <row r="226" spans="6:8" s="22" customFormat="1" ht="12.75">
      <c r="F226" s="28"/>
      <c r="G226" s="28"/>
      <c r="H226" s="88"/>
    </row>
    <row r="227" spans="6:8" s="22" customFormat="1" ht="12.75">
      <c r="F227" s="28"/>
      <c r="G227" s="28"/>
      <c r="H227" s="88"/>
    </row>
    <row r="228" spans="6:8" s="22" customFormat="1" ht="12.75">
      <c r="F228" s="28"/>
      <c r="G228" s="28"/>
      <c r="H228" s="88"/>
    </row>
    <row r="229" spans="6:8" s="22" customFormat="1" ht="12.75">
      <c r="F229" s="28"/>
      <c r="G229" s="28"/>
      <c r="H229" s="88"/>
    </row>
    <row r="230" spans="6:8" s="22" customFormat="1" ht="12.75">
      <c r="F230" s="28"/>
      <c r="G230" s="28"/>
      <c r="H230" s="88"/>
    </row>
    <row r="231" spans="6:8" s="22" customFormat="1" ht="12.75">
      <c r="F231" s="28"/>
      <c r="G231" s="28"/>
      <c r="H231" s="88"/>
    </row>
    <row r="232" spans="6:8" s="22" customFormat="1" ht="12.75">
      <c r="F232" s="28"/>
      <c r="G232" s="28"/>
      <c r="H232" s="88"/>
    </row>
    <row r="233" spans="6:8" s="22" customFormat="1" ht="12.75">
      <c r="F233" s="28"/>
      <c r="G233" s="28"/>
      <c r="H233" s="88"/>
    </row>
    <row r="234" spans="6:8" s="22" customFormat="1" ht="12.75">
      <c r="F234" s="28"/>
      <c r="G234" s="28"/>
      <c r="H234" s="88"/>
    </row>
    <row r="235" spans="6:8" s="22" customFormat="1" ht="12.75">
      <c r="F235" s="28"/>
      <c r="G235" s="28"/>
      <c r="H235" s="88"/>
    </row>
    <row r="236" spans="6:8" s="22" customFormat="1" ht="12.75">
      <c r="F236" s="28"/>
      <c r="G236" s="28"/>
      <c r="H236" s="88"/>
    </row>
    <row r="237" spans="6:8" s="22" customFormat="1" ht="12.75">
      <c r="F237" s="28"/>
      <c r="G237" s="28"/>
      <c r="H237" s="88"/>
    </row>
    <row r="238" spans="6:8" s="22" customFormat="1" ht="12.75">
      <c r="F238" s="28"/>
      <c r="G238" s="28"/>
      <c r="H238" s="88"/>
    </row>
    <row r="239" spans="6:8" s="22" customFormat="1" ht="12.75">
      <c r="F239" s="28"/>
      <c r="G239" s="28"/>
      <c r="H239" s="88"/>
    </row>
    <row r="240" spans="6:8" s="22" customFormat="1" ht="12.75">
      <c r="F240" s="28"/>
      <c r="G240" s="28"/>
      <c r="H240" s="88"/>
    </row>
    <row r="241" spans="6:8" s="22" customFormat="1" ht="12.75">
      <c r="F241" s="28"/>
      <c r="G241" s="28"/>
      <c r="H241" s="88"/>
    </row>
    <row r="242" spans="6:8" s="22" customFormat="1" ht="12.75">
      <c r="F242" s="28"/>
      <c r="G242" s="28"/>
      <c r="H242" s="88"/>
    </row>
    <row r="243" spans="6:8" s="22" customFormat="1" ht="12.75">
      <c r="F243" s="28"/>
      <c r="G243" s="28"/>
      <c r="H243" s="88"/>
    </row>
    <row r="244" spans="6:8" s="22" customFormat="1" ht="12.75">
      <c r="F244" s="28"/>
      <c r="G244" s="28"/>
      <c r="H244" s="88"/>
    </row>
    <row r="245" spans="6:8" s="22" customFormat="1" ht="12.75">
      <c r="F245" s="28"/>
      <c r="G245" s="28"/>
      <c r="H245" s="88"/>
    </row>
    <row r="246" spans="6:8" s="22" customFormat="1" ht="12.75">
      <c r="F246" s="28"/>
      <c r="G246" s="28"/>
      <c r="H246" s="88"/>
    </row>
    <row r="247" spans="6:8" s="22" customFormat="1" ht="12.75">
      <c r="F247" s="28"/>
      <c r="G247" s="28"/>
      <c r="H247" s="88"/>
    </row>
    <row r="248" spans="6:8" s="22" customFormat="1" ht="12.75">
      <c r="F248" s="28"/>
      <c r="G248" s="28"/>
      <c r="H248" s="88"/>
    </row>
    <row r="249" spans="6:8" s="22" customFormat="1" ht="12.75">
      <c r="F249" s="28"/>
      <c r="G249" s="28"/>
      <c r="H249" s="88"/>
    </row>
    <row r="250" spans="6:8" s="22" customFormat="1" ht="12.75">
      <c r="F250" s="28"/>
      <c r="G250" s="28"/>
      <c r="H250" s="88"/>
    </row>
    <row r="251" spans="6:8" s="22" customFormat="1" ht="12.75">
      <c r="F251" s="28"/>
      <c r="G251" s="28"/>
      <c r="H251" s="88"/>
    </row>
    <row r="252" spans="6:8" s="22" customFormat="1" ht="12.75">
      <c r="F252" s="28"/>
      <c r="G252" s="28"/>
      <c r="H252" s="88"/>
    </row>
    <row r="253" spans="6:8" s="22" customFormat="1" ht="12.75">
      <c r="F253" s="28"/>
      <c r="G253" s="28"/>
      <c r="H253" s="88"/>
    </row>
    <row r="254" spans="6:8" s="22" customFormat="1" ht="12.75">
      <c r="F254" s="28"/>
      <c r="G254" s="28"/>
      <c r="H254" s="88"/>
    </row>
    <row r="255" spans="6:8" s="22" customFormat="1" ht="12.75">
      <c r="F255" s="28"/>
      <c r="G255" s="28"/>
      <c r="H255" s="88"/>
    </row>
    <row r="256" spans="6:8" s="22" customFormat="1" ht="12.75">
      <c r="F256" s="28"/>
      <c r="G256" s="28"/>
      <c r="H256" s="88"/>
    </row>
    <row r="257" spans="6:8" s="22" customFormat="1" ht="12.75">
      <c r="F257" s="28"/>
      <c r="G257" s="28"/>
      <c r="H257" s="88"/>
    </row>
    <row r="258" spans="6:8" s="22" customFormat="1" ht="12.75">
      <c r="F258" s="28"/>
      <c r="G258" s="28"/>
      <c r="H258" s="88"/>
    </row>
    <row r="259" spans="6:8" s="22" customFormat="1" ht="12.75">
      <c r="F259" s="28"/>
      <c r="G259" s="28"/>
      <c r="H259" s="88"/>
    </row>
    <row r="260" spans="6:8" s="22" customFormat="1" ht="12.75">
      <c r="F260" s="28"/>
      <c r="G260" s="28"/>
      <c r="H260" s="88"/>
    </row>
    <row r="261" spans="6:8" s="22" customFormat="1" ht="12.75">
      <c r="F261" s="28"/>
      <c r="G261" s="28"/>
      <c r="H261" s="88"/>
    </row>
    <row r="262" spans="6:8" s="22" customFormat="1" ht="12.75">
      <c r="F262" s="28"/>
      <c r="G262" s="28"/>
      <c r="H262" s="88"/>
    </row>
    <row r="263" spans="6:8" s="22" customFormat="1" ht="12.75">
      <c r="F263" s="28"/>
      <c r="G263" s="28"/>
      <c r="H263" s="88"/>
    </row>
    <row r="264" spans="6:8" s="22" customFormat="1" ht="12.75">
      <c r="F264" s="28"/>
      <c r="G264" s="28"/>
      <c r="H264" s="88"/>
    </row>
    <row r="265" spans="6:8" s="22" customFormat="1" ht="12.75">
      <c r="F265" s="28"/>
      <c r="G265" s="28"/>
      <c r="H265" s="88"/>
    </row>
    <row r="266" spans="6:8" s="22" customFormat="1" ht="12.75">
      <c r="F266" s="28"/>
      <c r="G266" s="28"/>
      <c r="H266" s="88"/>
    </row>
    <row r="267" spans="6:8" s="22" customFormat="1" ht="12.75">
      <c r="F267" s="28"/>
      <c r="G267" s="28"/>
      <c r="H267" s="88"/>
    </row>
    <row r="268" spans="6:8" s="22" customFormat="1" ht="12.75">
      <c r="F268" s="28"/>
      <c r="G268" s="28"/>
      <c r="H268" s="88"/>
    </row>
    <row r="269" spans="6:8" s="22" customFormat="1" ht="12.75">
      <c r="F269" s="28"/>
      <c r="G269" s="28"/>
      <c r="H269" s="88"/>
    </row>
    <row r="270" spans="6:8" s="22" customFormat="1" ht="12.75">
      <c r="F270" s="28"/>
      <c r="G270" s="28"/>
      <c r="H270" s="88"/>
    </row>
    <row r="271" spans="6:8" s="22" customFormat="1" ht="12.75">
      <c r="F271" s="28"/>
      <c r="G271" s="28"/>
      <c r="H271" s="88"/>
    </row>
    <row r="272" spans="6:8" s="22" customFormat="1" ht="12.75">
      <c r="F272" s="28"/>
      <c r="G272" s="28"/>
      <c r="H272" s="88"/>
    </row>
    <row r="273" spans="6:8" s="22" customFormat="1" ht="12.75">
      <c r="F273" s="28"/>
      <c r="G273" s="28"/>
      <c r="H273" s="88"/>
    </row>
    <row r="274" spans="6:8" s="22" customFormat="1" ht="12.75">
      <c r="F274" s="28"/>
      <c r="G274" s="28"/>
      <c r="H274" s="88"/>
    </row>
    <row r="275" spans="6:8" s="22" customFormat="1" ht="12.75">
      <c r="F275" s="28"/>
      <c r="G275" s="28"/>
      <c r="H275" s="88"/>
    </row>
    <row r="276" spans="6:8" s="22" customFormat="1" ht="12.75">
      <c r="F276" s="28"/>
      <c r="G276" s="28"/>
      <c r="H276" s="88"/>
    </row>
    <row r="277" spans="6:8" s="22" customFormat="1" ht="12.75">
      <c r="F277" s="28"/>
      <c r="G277" s="28"/>
      <c r="H277" s="88"/>
    </row>
    <row r="278" spans="6:8" s="22" customFormat="1" ht="12.75">
      <c r="F278" s="28"/>
      <c r="G278" s="28"/>
      <c r="H278" s="88"/>
    </row>
    <row r="279" spans="6:8" s="22" customFormat="1" ht="12.75">
      <c r="F279" s="28"/>
      <c r="G279" s="28"/>
      <c r="H279" s="88"/>
    </row>
    <row r="280" spans="6:8" s="22" customFormat="1" ht="12.75">
      <c r="F280" s="28"/>
      <c r="G280" s="28"/>
      <c r="H280" s="88"/>
    </row>
    <row r="281" spans="6:8" s="22" customFormat="1" ht="12.75">
      <c r="F281" s="28"/>
      <c r="G281" s="28"/>
      <c r="H281" s="88"/>
    </row>
    <row r="282" spans="6:8" s="22" customFormat="1" ht="12.75">
      <c r="F282" s="28"/>
      <c r="G282" s="28"/>
      <c r="H282" s="88"/>
    </row>
    <row r="283" spans="6:8" s="22" customFormat="1" ht="12.75">
      <c r="F283" s="28"/>
      <c r="G283" s="28"/>
      <c r="H283" s="88"/>
    </row>
    <row r="284" spans="6:8" s="22" customFormat="1" ht="12.75">
      <c r="F284" s="28"/>
      <c r="G284" s="28"/>
      <c r="H284" s="88"/>
    </row>
    <row r="285" spans="6:8" s="22" customFormat="1" ht="12.75">
      <c r="F285" s="28"/>
      <c r="G285" s="28"/>
      <c r="H285" s="88"/>
    </row>
    <row r="286" spans="6:8" s="22" customFormat="1" ht="12.75">
      <c r="F286" s="28"/>
      <c r="G286" s="28"/>
      <c r="H286" s="88"/>
    </row>
    <row r="287" spans="6:8" s="22" customFormat="1" ht="12.75">
      <c r="F287" s="28"/>
      <c r="G287" s="28"/>
      <c r="H287" s="88"/>
    </row>
    <row r="288" spans="6:8" s="22" customFormat="1" ht="12.75">
      <c r="F288" s="28"/>
      <c r="G288" s="28"/>
      <c r="H288" s="88"/>
    </row>
    <row r="289" spans="6:8" s="22" customFormat="1" ht="12.75">
      <c r="F289" s="28"/>
      <c r="G289" s="28"/>
      <c r="H289" s="88"/>
    </row>
    <row r="290" spans="6:8" s="22" customFormat="1" ht="12.75">
      <c r="F290" s="28"/>
      <c r="G290" s="28"/>
      <c r="H290" s="88"/>
    </row>
    <row r="291" spans="6:8" s="22" customFormat="1" ht="12.75">
      <c r="F291" s="28"/>
      <c r="G291" s="28"/>
      <c r="H291" s="88"/>
    </row>
    <row r="292" spans="6:8" s="22" customFormat="1" ht="12.75">
      <c r="F292" s="28"/>
      <c r="G292" s="28"/>
      <c r="H292" s="88"/>
    </row>
    <row r="293" spans="6:8" s="22" customFormat="1" ht="12.75">
      <c r="F293" s="28"/>
      <c r="G293" s="28"/>
      <c r="H293" s="88"/>
    </row>
    <row r="294" spans="6:8" s="22" customFormat="1" ht="12.75">
      <c r="F294" s="28"/>
      <c r="G294" s="28"/>
      <c r="H294" s="88"/>
    </row>
    <row r="295" spans="6:8" s="22" customFormat="1" ht="12.75">
      <c r="F295" s="28"/>
      <c r="G295" s="28"/>
      <c r="H295" s="88"/>
    </row>
    <row r="296" spans="6:8" s="22" customFormat="1" ht="12.75">
      <c r="F296" s="28"/>
      <c r="G296" s="28"/>
      <c r="H296" s="88"/>
    </row>
    <row r="297" spans="6:8" s="22" customFormat="1" ht="12.75">
      <c r="F297" s="28"/>
      <c r="G297" s="28"/>
      <c r="H297" s="88"/>
    </row>
    <row r="298" spans="6:8" s="22" customFormat="1" ht="12.75">
      <c r="F298" s="28"/>
      <c r="G298" s="28"/>
      <c r="H298" s="88"/>
    </row>
    <row r="299" spans="6:8" s="22" customFormat="1" ht="12.75">
      <c r="F299" s="28"/>
      <c r="G299" s="28"/>
      <c r="H299" s="88"/>
    </row>
    <row r="300" spans="6:8" s="22" customFormat="1" ht="12.75">
      <c r="F300" s="28"/>
      <c r="G300" s="28"/>
      <c r="H300" s="88"/>
    </row>
    <row r="301" spans="6:8" s="22" customFormat="1" ht="12.75">
      <c r="F301" s="28"/>
      <c r="G301" s="28"/>
      <c r="H301" s="88"/>
    </row>
    <row r="302" spans="6:8" s="22" customFormat="1" ht="12.75">
      <c r="F302" s="28"/>
      <c r="G302" s="28"/>
      <c r="H302" s="88"/>
    </row>
    <row r="303" spans="6:8" s="22" customFormat="1" ht="12.75">
      <c r="F303" s="28"/>
      <c r="G303" s="28"/>
      <c r="H303" s="88"/>
    </row>
    <row r="304" spans="6:8" s="22" customFormat="1" ht="12.75">
      <c r="F304" s="28"/>
      <c r="G304" s="28"/>
      <c r="H304" s="88"/>
    </row>
    <row r="305" spans="6:8" s="22" customFormat="1" ht="12.75">
      <c r="F305" s="28"/>
      <c r="G305" s="28"/>
      <c r="H305" s="88"/>
    </row>
    <row r="306" spans="6:8" s="22" customFormat="1" ht="12.75">
      <c r="F306" s="28"/>
      <c r="G306" s="28"/>
      <c r="H306" s="88"/>
    </row>
    <row r="307" spans="6:8" s="22" customFormat="1" ht="12.75">
      <c r="F307" s="28"/>
      <c r="G307" s="28"/>
      <c r="H307" s="88"/>
    </row>
    <row r="308" spans="6:8" s="22" customFormat="1" ht="12.75">
      <c r="F308" s="28"/>
      <c r="G308" s="28"/>
      <c r="H308" s="88"/>
    </row>
    <row r="309" spans="6:8" s="22" customFormat="1" ht="12.75">
      <c r="F309" s="28"/>
      <c r="G309" s="28"/>
      <c r="H309" s="88"/>
    </row>
    <row r="310" spans="6:8" s="22" customFormat="1" ht="12.75">
      <c r="F310" s="28"/>
      <c r="G310" s="28"/>
      <c r="H310" s="88"/>
    </row>
    <row r="311" spans="6:8" s="22" customFormat="1" ht="12.75">
      <c r="F311" s="28"/>
      <c r="G311" s="28"/>
      <c r="H311" s="88"/>
    </row>
    <row r="312" spans="6:8" s="22" customFormat="1" ht="12.75">
      <c r="F312" s="28"/>
      <c r="G312" s="28"/>
      <c r="H312" s="88"/>
    </row>
    <row r="313" spans="6:8" s="22" customFormat="1" ht="12.75">
      <c r="F313" s="28"/>
      <c r="G313" s="28"/>
      <c r="H313" s="88"/>
    </row>
    <row r="314" spans="6:8" s="22" customFormat="1" ht="12.75">
      <c r="F314" s="28"/>
      <c r="G314" s="28"/>
      <c r="H314" s="88"/>
    </row>
  </sheetData>
  <sheetProtection password="9323" sheet="1" formatCells="0" formatColumns="0" formatRows="0" insertColumns="0" insertRows="0" insertHyperlinks="0" deleteColumns="0" deleteRows="0" selectLockedCells="1" sort="0" autoFilter="0" pivotTables="0"/>
  <mergeCells count="45">
    <mergeCell ref="C8:J8"/>
    <mergeCell ref="C11:J11"/>
    <mergeCell ref="C12:J12"/>
    <mergeCell ref="B1:K1"/>
    <mergeCell ref="B2:K2"/>
    <mergeCell ref="B3:K3"/>
    <mergeCell ref="B4:K4"/>
    <mergeCell ref="B5:K5"/>
    <mergeCell ref="B6:K6"/>
    <mergeCell ref="G14:G16"/>
    <mergeCell ref="I14:J14"/>
    <mergeCell ref="C82:I82"/>
    <mergeCell ref="C26:I26"/>
    <mergeCell ref="C31:I31"/>
    <mergeCell ref="C36:I36"/>
    <mergeCell ref="C52:I52"/>
    <mergeCell ref="C57:I57"/>
    <mergeCell ref="J15:J16"/>
    <mergeCell ref="F14:F16"/>
    <mergeCell ref="C14:C16"/>
    <mergeCell ref="C41:I41"/>
    <mergeCell ref="C51:I51"/>
    <mergeCell ref="C21:I21"/>
    <mergeCell ref="E14:E16"/>
    <mergeCell ref="D14:D16"/>
    <mergeCell ref="C42:I42"/>
    <mergeCell ref="H14:H16"/>
    <mergeCell ref="I15:I16"/>
    <mergeCell ref="C17:I17"/>
    <mergeCell ref="C22:I22"/>
    <mergeCell ref="C27:I27"/>
    <mergeCell ref="C32:I32"/>
    <mergeCell ref="C37:I37"/>
    <mergeCell ref="C71:I71"/>
    <mergeCell ref="C66:I66"/>
    <mergeCell ref="C61:I61"/>
    <mergeCell ref="C47:I47"/>
    <mergeCell ref="C62:I62"/>
    <mergeCell ref="C67:I67"/>
    <mergeCell ref="C72:I72"/>
    <mergeCell ref="C77:I77"/>
    <mergeCell ref="C81:I81"/>
    <mergeCell ref="C46:I46"/>
    <mergeCell ref="C56:I56"/>
    <mergeCell ref="C76:I76"/>
  </mergeCells>
  <printOptions horizontalCentered="1"/>
  <pageMargins left="0.31496062992125984" right="0.31496062992125984" top="0.4330708661417323" bottom="0.6299212598425197" header="0" footer="0"/>
  <pageSetup fitToHeight="2" horizontalDpi="600" verticalDpi="600" orientation="landscape" scale="60" r:id="rId2"/>
  <headerFooter alignWithMargins="0">
    <oddFooter>&amp;C_______________________
VoBo Ordenador Gasto&amp;RVicerrectoría Administrativa
&amp;F
&amp;A</oddFooter>
  </headerFooter>
  <rowBreaks count="2" manualBreakCount="2">
    <brk id="51" max="10" man="1"/>
    <brk id="84" min="1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B1:P86"/>
  <sheetViews>
    <sheetView showGridLines="0" zoomScaleSheetLayoutView="90" zoomScalePageLayoutView="0" workbookViewId="0" topLeftCell="A1">
      <selection activeCell="C15" sqref="C15"/>
    </sheetView>
  </sheetViews>
  <sheetFormatPr defaultColWidth="0" defaultRowHeight="12.75"/>
  <cols>
    <col min="1" max="1" width="2.00390625" style="261" customWidth="1"/>
    <col min="2" max="2" width="2.8515625" style="261" customWidth="1"/>
    <col min="3" max="3" width="55.7109375" style="261" customWidth="1"/>
    <col min="4" max="4" width="28.421875" style="261" bestFit="1" customWidth="1"/>
    <col min="5" max="5" width="23.00390625" style="283" bestFit="1" customWidth="1"/>
    <col min="6" max="6" width="13.8515625" style="283" customWidth="1"/>
    <col min="7" max="7" width="13.57421875" style="284" bestFit="1" customWidth="1"/>
    <col min="8" max="8" width="4.57421875" style="261" customWidth="1"/>
    <col min="9" max="9" width="20.28125" style="261" hidden="1" customWidth="1"/>
    <col min="10" max="16384" width="0" style="261" hidden="1" customWidth="1"/>
  </cols>
  <sheetData>
    <row r="1" spans="2:8" s="234" customFormat="1" ht="12.75">
      <c r="B1" s="912"/>
      <c r="C1" s="913"/>
      <c r="D1" s="913"/>
      <c r="E1" s="913"/>
      <c r="F1" s="913"/>
      <c r="G1" s="913"/>
      <c r="H1" s="914"/>
    </row>
    <row r="2" spans="2:8" s="234" customFormat="1" ht="12.75">
      <c r="B2" s="915" t="s">
        <v>565</v>
      </c>
      <c r="C2" s="841" t="s">
        <v>51</v>
      </c>
      <c r="D2" s="841"/>
      <c r="E2" s="841"/>
      <c r="F2" s="841"/>
      <c r="G2" s="841"/>
      <c r="H2" s="842"/>
    </row>
    <row r="3" spans="2:8" s="234" customFormat="1" ht="12.75">
      <c r="B3" s="915" t="s">
        <v>563</v>
      </c>
      <c r="C3" s="841" t="s">
        <v>52</v>
      </c>
      <c r="D3" s="841"/>
      <c r="E3" s="841"/>
      <c r="F3" s="841"/>
      <c r="G3" s="841"/>
      <c r="H3" s="842"/>
    </row>
    <row r="4" spans="2:8" s="234" customFormat="1" ht="12.75">
      <c r="B4" s="915" t="s">
        <v>562</v>
      </c>
      <c r="C4" s="841"/>
      <c r="D4" s="841"/>
      <c r="E4" s="841"/>
      <c r="F4" s="841"/>
      <c r="G4" s="841"/>
      <c r="H4" s="842"/>
    </row>
    <row r="5" spans="2:8" s="234" customFormat="1" ht="18" customHeight="1">
      <c r="B5" s="915"/>
      <c r="C5" s="841"/>
      <c r="D5" s="841"/>
      <c r="E5" s="841"/>
      <c r="F5" s="841"/>
      <c r="G5" s="841"/>
      <c r="H5" s="842"/>
    </row>
    <row r="6" spans="2:9" s="234" customFormat="1" ht="12.75">
      <c r="B6" s="838"/>
      <c r="C6" s="839"/>
      <c r="D6" s="839"/>
      <c r="E6" s="839"/>
      <c r="F6" s="839"/>
      <c r="G6" s="839"/>
      <c r="H6" s="840"/>
      <c r="I6" s="234" t="s">
        <v>386</v>
      </c>
    </row>
    <row r="7" spans="2:16" s="245" customFormat="1" ht="12.75">
      <c r="B7" s="915" t="s">
        <v>113</v>
      </c>
      <c r="C7" s="841"/>
      <c r="D7" s="841"/>
      <c r="E7" s="841"/>
      <c r="F7" s="841"/>
      <c r="G7" s="841"/>
      <c r="H7" s="842"/>
      <c r="I7" s="244">
        <v>1.08</v>
      </c>
      <c r="J7" s="173"/>
      <c r="K7" s="173"/>
      <c r="L7" s="173"/>
      <c r="M7" s="173"/>
      <c r="N7" s="173"/>
      <c r="O7" s="173"/>
      <c r="P7" s="173"/>
    </row>
    <row r="8" spans="2:8" s="250" customFormat="1" ht="12.75">
      <c r="B8" s="246"/>
      <c r="C8" s="247" t="s">
        <v>179</v>
      </c>
      <c r="D8" s="247"/>
      <c r="E8" s="248"/>
      <c r="F8" s="248"/>
      <c r="G8" s="248"/>
      <c r="H8" s="249"/>
    </row>
    <row r="9" spans="2:8" s="250" customFormat="1" ht="12.75">
      <c r="B9" s="843"/>
      <c r="C9" s="844"/>
      <c r="D9" s="844"/>
      <c r="E9" s="844"/>
      <c r="F9" s="844"/>
      <c r="G9" s="844"/>
      <c r="H9" s="845"/>
    </row>
    <row r="10" spans="2:8" s="250" customFormat="1" ht="12.75">
      <c r="B10" s="251"/>
      <c r="C10" s="252"/>
      <c r="D10" s="252"/>
      <c r="E10" s="253"/>
      <c r="F10" s="253">
        <v>1.05</v>
      </c>
      <c r="G10" s="254"/>
      <c r="H10" s="255"/>
    </row>
    <row r="11" spans="2:8" s="257" customFormat="1" ht="34.5" customHeight="1">
      <c r="B11" s="256"/>
      <c r="C11" s="919" t="s">
        <v>114</v>
      </c>
      <c r="D11" s="920"/>
      <c r="E11" s="920"/>
      <c r="F11" s="920"/>
      <c r="G11" s="921"/>
      <c r="H11" s="255"/>
    </row>
    <row r="12" spans="2:8" s="258" customFormat="1" ht="30.75" customHeight="1">
      <c r="B12" s="256"/>
      <c r="C12" s="933" t="s">
        <v>365</v>
      </c>
      <c r="D12" s="934"/>
      <c r="E12" s="934"/>
      <c r="F12" s="934"/>
      <c r="G12" s="935"/>
      <c r="H12" s="255"/>
    </row>
    <row r="13" spans="2:8" s="257" customFormat="1" ht="20.25" customHeight="1">
      <c r="B13" s="256"/>
      <c r="C13" s="867" t="s">
        <v>37</v>
      </c>
      <c r="D13" s="867" t="s">
        <v>23</v>
      </c>
      <c r="E13" s="867" t="s">
        <v>288</v>
      </c>
      <c r="F13" s="922" t="s">
        <v>45</v>
      </c>
      <c r="G13" s="923"/>
      <c r="H13" s="255"/>
    </row>
    <row r="14" spans="2:7" s="257" customFormat="1" ht="24" customHeight="1">
      <c r="B14" s="256"/>
      <c r="C14" s="868"/>
      <c r="D14" s="868"/>
      <c r="E14" s="868"/>
      <c r="F14" s="238" t="s">
        <v>175</v>
      </c>
      <c r="G14" s="238" t="s">
        <v>287</v>
      </c>
    </row>
    <row r="15" spans="2:8" ht="12.75">
      <c r="B15" s="259"/>
      <c r="C15" s="285" t="s">
        <v>540</v>
      </c>
      <c r="D15" s="735" t="s">
        <v>539</v>
      </c>
      <c r="E15" s="754">
        <f>1067200*F10</f>
        <v>1120560</v>
      </c>
      <c r="F15" s="286"/>
      <c r="G15" s="708">
        <f aca="true" t="shared" si="0" ref="G15:G21">+$E15*F15</f>
        <v>0</v>
      </c>
      <c r="H15" s="642"/>
    </row>
    <row r="16" spans="2:8" ht="12.75">
      <c r="B16" s="259"/>
      <c r="C16" s="117" t="s">
        <v>387</v>
      </c>
      <c r="D16" s="735" t="s">
        <v>539</v>
      </c>
      <c r="E16" s="262">
        <f>322000*F10</f>
        <v>338100</v>
      </c>
      <c r="F16" s="91"/>
      <c r="G16" s="709">
        <f t="shared" si="0"/>
        <v>0</v>
      </c>
      <c r="H16" s="642"/>
    </row>
    <row r="17" spans="2:8" ht="12.75">
      <c r="B17" s="259"/>
      <c r="C17" s="117" t="s">
        <v>388</v>
      </c>
      <c r="D17" s="735" t="s">
        <v>539</v>
      </c>
      <c r="E17" s="262">
        <f>389760*F10</f>
        <v>409248</v>
      </c>
      <c r="F17" s="91"/>
      <c r="G17" s="709">
        <f t="shared" si="0"/>
        <v>0</v>
      </c>
      <c r="H17" s="642"/>
    </row>
    <row r="18" spans="2:8" ht="12.75">
      <c r="B18" s="259"/>
      <c r="C18" s="117" t="s">
        <v>541</v>
      </c>
      <c r="D18" s="735" t="s">
        <v>539</v>
      </c>
      <c r="E18" s="262">
        <f>464000*F10</f>
        <v>487200</v>
      </c>
      <c r="F18" s="91"/>
      <c r="G18" s="709">
        <f>+$E18*F18</f>
        <v>0</v>
      </c>
      <c r="H18" s="642"/>
    </row>
    <row r="19" spans="2:8" ht="12.75">
      <c r="B19" s="259"/>
      <c r="C19" s="117" t="s">
        <v>542</v>
      </c>
      <c r="D19" s="90" t="s">
        <v>389</v>
      </c>
      <c r="E19" s="262">
        <f>270000*F10</f>
        <v>283500</v>
      </c>
      <c r="F19" s="91"/>
      <c r="G19" s="709">
        <f t="shared" si="0"/>
        <v>0</v>
      </c>
      <c r="H19" s="642"/>
    </row>
    <row r="20" spans="2:8" ht="10.5" customHeight="1">
      <c r="B20" s="259"/>
      <c r="C20" s="927" t="s">
        <v>576</v>
      </c>
      <c r="D20" s="928"/>
      <c r="E20" s="928"/>
      <c r="F20" s="929"/>
      <c r="G20" s="709"/>
      <c r="H20" s="642"/>
    </row>
    <row r="21" spans="2:8" ht="12.75">
      <c r="B21" s="259"/>
      <c r="C21" s="90" t="s">
        <v>350</v>
      </c>
      <c r="D21" s="90" t="s">
        <v>265</v>
      </c>
      <c r="E21" s="91">
        <v>7000</v>
      </c>
      <c r="F21" s="91"/>
      <c r="G21" s="709">
        <f t="shared" si="0"/>
        <v>0</v>
      </c>
      <c r="H21" s="642"/>
    </row>
    <row r="22" spans="2:8" ht="12.75">
      <c r="B22" s="259"/>
      <c r="C22" s="117" t="s">
        <v>545</v>
      </c>
      <c r="D22" s="117" t="s">
        <v>546</v>
      </c>
      <c r="E22" s="91">
        <v>550000</v>
      </c>
      <c r="F22" s="91"/>
      <c r="G22" s="709">
        <f aca="true" t="shared" si="1" ref="G22:G68">+$E22*F22</f>
        <v>0</v>
      </c>
      <c r="H22" s="642"/>
    </row>
    <row r="23" spans="2:8" ht="12.75">
      <c r="B23" s="259"/>
      <c r="C23" s="117" t="s">
        <v>545</v>
      </c>
      <c r="D23" s="117" t="s">
        <v>547</v>
      </c>
      <c r="E23" s="91">
        <v>1200000</v>
      </c>
      <c r="F23" s="91"/>
      <c r="G23" s="709">
        <f t="shared" si="1"/>
        <v>0</v>
      </c>
      <c r="H23" s="642"/>
    </row>
    <row r="24" spans="2:8" ht="12.75">
      <c r="B24" s="259"/>
      <c r="C24" s="117" t="s">
        <v>545</v>
      </c>
      <c r="D24" s="117" t="s">
        <v>548</v>
      </c>
      <c r="E24" s="91">
        <v>720000</v>
      </c>
      <c r="F24" s="91"/>
      <c r="G24" s="709">
        <f t="shared" si="1"/>
        <v>0</v>
      </c>
      <c r="H24" s="642"/>
    </row>
    <row r="25" spans="2:8" ht="12.75">
      <c r="B25" s="259"/>
      <c r="C25" s="117" t="s">
        <v>545</v>
      </c>
      <c r="D25" s="117" t="s">
        <v>549</v>
      </c>
      <c r="E25" s="91">
        <v>1600000</v>
      </c>
      <c r="F25" s="91"/>
      <c r="G25" s="709">
        <f t="shared" si="1"/>
        <v>0</v>
      </c>
      <c r="H25" s="642"/>
    </row>
    <row r="26" spans="2:8" ht="12.75">
      <c r="B26" s="259"/>
      <c r="C26" s="117" t="s">
        <v>550</v>
      </c>
      <c r="D26" s="117" t="s">
        <v>546</v>
      </c>
      <c r="E26" s="91">
        <v>600000</v>
      </c>
      <c r="F26" s="91"/>
      <c r="G26" s="709">
        <f t="shared" si="1"/>
        <v>0</v>
      </c>
      <c r="H26" s="642"/>
    </row>
    <row r="27" spans="2:8" ht="12.75">
      <c r="B27" s="259"/>
      <c r="C27" s="117" t="s">
        <v>550</v>
      </c>
      <c r="D27" s="117" t="s">
        <v>549</v>
      </c>
      <c r="E27" s="91">
        <v>765000</v>
      </c>
      <c r="F27" s="91"/>
      <c r="G27" s="709">
        <f t="shared" si="1"/>
        <v>0</v>
      </c>
      <c r="H27" s="642"/>
    </row>
    <row r="28" spans="2:8" ht="12.75">
      <c r="B28" s="259"/>
      <c r="C28" s="90" t="s">
        <v>349</v>
      </c>
      <c r="D28" s="117" t="s">
        <v>551</v>
      </c>
      <c r="E28" s="91">
        <v>300000</v>
      </c>
      <c r="F28" s="91"/>
      <c r="G28" s="709">
        <f t="shared" si="1"/>
        <v>0</v>
      </c>
      <c r="H28" s="642"/>
    </row>
    <row r="29" spans="2:8" ht="12.75">
      <c r="B29" s="259"/>
      <c r="C29" s="90" t="s">
        <v>349</v>
      </c>
      <c r="D29" s="117" t="s">
        <v>552</v>
      </c>
      <c r="E29" s="91">
        <v>800000</v>
      </c>
      <c r="F29" s="91"/>
      <c r="G29" s="709">
        <f>+$E29*F29</f>
        <v>0</v>
      </c>
      <c r="H29" s="642"/>
    </row>
    <row r="30" spans="2:8" ht="12.75">
      <c r="B30" s="259"/>
      <c r="C30" s="117" t="s">
        <v>553</v>
      </c>
      <c r="D30" s="90" t="s">
        <v>265</v>
      </c>
      <c r="E30" s="91">
        <v>35000</v>
      </c>
      <c r="F30" s="91"/>
      <c r="G30" s="709">
        <f t="shared" si="1"/>
        <v>0</v>
      </c>
      <c r="H30" s="642"/>
    </row>
    <row r="31" spans="2:8" ht="10.5" customHeight="1">
      <c r="B31" s="259"/>
      <c r="C31" s="927" t="s">
        <v>579</v>
      </c>
      <c r="D31" s="928"/>
      <c r="E31" s="928"/>
      <c r="F31" s="929"/>
      <c r="G31" s="709"/>
      <c r="H31" s="642"/>
    </row>
    <row r="32" spans="2:8" ht="12.75">
      <c r="B32" s="259"/>
      <c r="C32" s="759" t="s">
        <v>567</v>
      </c>
      <c r="D32" s="760" t="s">
        <v>409</v>
      </c>
      <c r="E32" s="304">
        <v>200000</v>
      </c>
      <c r="F32" s="91"/>
      <c r="G32" s="709">
        <f t="shared" si="1"/>
        <v>0</v>
      </c>
      <c r="H32" s="642"/>
    </row>
    <row r="33" spans="2:8" ht="12.75">
      <c r="B33" s="259"/>
      <c r="C33" s="117" t="s">
        <v>403</v>
      </c>
      <c r="D33" s="117" t="s">
        <v>409</v>
      </c>
      <c r="E33" s="304">
        <v>300000</v>
      </c>
      <c r="F33" s="91"/>
      <c r="G33" s="709">
        <f t="shared" si="1"/>
        <v>0</v>
      </c>
      <c r="H33" s="642"/>
    </row>
    <row r="34" spans="2:8" ht="12.75">
      <c r="B34" s="259"/>
      <c r="C34" s="759" t="s">
        <v>568</v>
      </c>
      <c r="D34" s="760" t="s">
        <v>409</v>
      </c>
      <c r="E34" s="304">
        <v>350000</v>
      </c>
      <c r="F34" s="91"/>
      <c r="G34" s="709">
        <f t="shared" si="1"/>
        <v>0</v>
      </c>
      <c r="H34" s="642"/>
    </row>
    <row r="35" spans="2:8" ht="12.75">
      <c r="B35" s="259"/>
      <c r="C35" s="759" t="s">
        <v>556</v>
      </c>
      <c r="D35" s="759" t="s">
        <v>557</v>
      </c>
      <c r="E35" s="304">
        <v>300000</v>
      </c>
      <c r="F35" s="91"/>
      <c r="G35" s="709">
        <f t="shared" si="1"/>
        <v>0</v>
      </c>
      <c r="H35" s="642"/>
    </row>
    <row r="36" spans="2:8" ht="12.75">
      <c r="B36" s="259"/>
      <c r="C36" s="760" t="s">
        <v>404</v>
      </c>
      <c r="D36" s="760" t="s">
        <v>409</v>
      </c>
      <c r="E36" s="304">
        <v>1000000</v>
      </c>
      <c r="F36" s="91"/>
      <c r="G36" s="709">
        <f t="shared" si="1"/>
        <v>0</v>
      </c>
      <c r="H36" s="642"/>
    </row>
    <row r="37" spans="2:8" ht="12.75">
      <c r="B37" s="259"/>
      <c r="C37" s="759" t="s">
        <v>569</v>
      </c>
      <c r="D37" s="759" t="s">
        <v>570</v>
      </c>
      <c r="E37" s="304">
        <v>4500000</v>
      </c>
      <c r="F37" s="91"/>
      <c r="G37" s="709">
        <f t="shared" si="1"/>
        <v>0</v>
      </c>
      <c r="H37" s="642"/>
    </row>
    <row r="38" spans="2:8" ht="12.75">
      <c r="B38" s="259"/>
      <c r="C38" s="120" t="s">
        <v>405</v>
      </c>
      <c r="D38" s="761" t="s">
        <v>411</v>
      </c>
      <c r="E38" s="304">
        <v>728300</v>
      </c>
      <c r="F38" s="91"/>
      <c r="G38" s="709">
        <f t="shared" si="1"/>
        <v>0</v>
      </c>
      <c r="H38" s="642"/>
    </row>
    <row r="39" spans="2:8" ht="12.75">
      <c r="B39" s="259"/>
      <c r="C39" s="120" t="s">
        <v>406</v>
      </c>
      <c r="D39" s="761" t="s">
        <v>412</v>
      </c>
      <c r="E39" s="304">
        <v>971000</v>
      </c>
      <c r="F39" s="91"/>
      <c r="G39" s="709">
        <f t="shared" si="1"/>
        <v>0</v>
      </c>
      <c r="H39" s="642"/>
    </row>
    <row r="40" spans="2:8" ht="12.75">
      <c r="B40" s="259"/>
      <c r="C40" s="120" t="s">
        <v>407</v>
      </c>
      <c r="D40" s="761" t="s">
        <v>409</v>
      </c>
      <c r="E40" s="304">
        <v>971000</v>
      </c>
      <c r="F40" s="91"/>
      <c r="G40" s="709">
        <f t="shared" si="1"/>
        <v>0</v>
      </c>
      <c r="H40" s="642"/>
    </row>
    <row r="41" spans="2:8" ht="12.75">
      <c r="B41" s="259"/>
      <c r="C41" s="762" t="s">
        <v>571</v>
      </c>
      <c r="D41" s="761"/>
      <c r="E41" s="304">
        <v>200000</v>
      </c>
      <c r="F41" s="91"/>
      <c r="G41" s="709">
        <f t="shared" si="1"/>
        <v>0</v>
      </c>
      <c r="H41" s="642"/>
    </row>
    <row r="42" spans="2:8" s="264" customFormat="1" ht="12.75">
      <c r="B42" s="263"/>
      <c r="C42" s="762" t="s">
        <v>572</v>
      </c>
      <c r="D42" s="761"/>
      <c r="E42" s="304">
        <v>1000000</v>
      </c>
      <c r="F42" s="91"/>
      <c r="G42" s="709">
        <f t="shared" si="1"/>
        <v>0</v>
      </c>
      <c r="H42" s="642"/>
    </row>
    <row r="43" spans="2:8" s="264" customFormat="1" ht="12.75">
      <c r="B43" s="263"/>
      <c r="C43" s="120" t="s">
        <v>415</v>
      </c>
      <c r="D43" s="763" t="s">
        <v>413</v>
      </c>
      <c r="E43" s="304">
        <v>250000</v>
      </c>
      <c r="F43" s="91"/>
      <c r="G43" s="709">
        <f t="shared" si="1"/>
        <v>0</v>
      </c>
      <c r="H43" s="642"/>
    </row>
    <row r="44" spans="2:8" s="264" customFormat="1" ht="12.75">
      <c r="B44" s="263"/>
      <c r="C44" s="120" t="s">
        <v>416</v>
      </c>
      <c r="D44" s="763" t="s">
        <v>414</v>
      </c>
      <c r="E44" s="304">
        <v>85800</v>
      </c>
      <c r="F44" s="91"/>
      <c r="G44" s="709">
        <f t="shared" si="1"/>
        <v>0</v>
      </c>
      <c r="H44" s="642"/>
    </row>
    <row r="45" spans="2:8" s="264" customFormat="1" ht="12.75">
      <c r="B45" s="263"/>
      <c r="C45" s="120" t="s">
        <v>269</v>
      </c>
      <c r="D45" s="763" t="s">
        <v>270</v>
      </c>
      <c r="E45" s="304">
        <v>573500</v>
      </c>
      <c r="F45" s="91"/>
      <c r="G45" s="709">
        <f t="shared" si="1"/>
        <v>0</v>
      </c>
      <c r="H45" s="642"/>
    </row>
    <row r="46" spans="2:8" s="264" customFormat="1" ht="12.75">
      <c r="B46" s="263"/>
      <c r="C46" s="120" t="s">
        <v>239</v>
      </c>
      <c r="D46" s="763"/>
      <c r="E46" s="304">
        <v>5000000</v>
      </c>
      <c r="F46" s="91"/>
      <c r="G46" s="709">
        <f t="shared" si="1"/>
        <v>0</v>
      </c>
      <c r="H46" s="642"/>
    </row>
    <row r="47" spans="2:8" s="264" customFormat="1" ht="12.75">
      <c r="B47" s="263"/>
      <c r="C47" s="120" t="s">
        <v>558</v>
      </c>
      <c r="D47" s="763"/>
      <c r="E47" s="304">
        <v>2890000</v>
      </c>
      <c r="F47" s="91"/>
      <c r="G47" s="709">
        <f t="shared" si="1"/>
        <v>0</v>
      </c>
      <c r="H47" s="642"/>
    </row>
    <row r="48" spans="2:8" s="264" customFormat="1" ht="12.75">
      <c r="B48" s="263"/>
      <c r="C48" s="120" t="s">
        <v>408</v>
      </c>
      <c r="D48" s="763"/>
      <c r="E48" s="304">
        <v>849600</v>
      </c>
      <c r="F48" s="91"/>
      <c r="G48" s="709">
        <f t="shared" si="1"/>
        <v>0</v>
      </c>
      <c r="H48" s="642"/>
    </row>
    <row r="49" spans="2:8" s="264" customFormat="1" ht="12.75">
      <c r="B49" s="263"/>
      <c r="C49" s="764" t="s">
        <v>271</v>
      </c>
      <c r="D49" s="763" t="s">
        <v>272</v>
      </c>
      <c r="E49" s="304">
        <v>250000</v>
      </c>
      <c r="F49" s="91"/>
      <c r="G49" s="709">
        <f t="shared" si="1"/>
        <v>0</v>
      </c>
      <c r="H49" s="642"/>
    </row>
    <row r="50" spans="2:8" ht="12.75">
      <c r="B50" s="259"/>
      <c r="C50" s="764" t="s">
        <v>271</v>
      </c>
      <c r="D50" s="763" t="s">
        <v>273</v>
      </c>
      <c r="E50" s="304">
        <v>182100</v>
      </c>
      <c r="F50" s="91"/>
      <c r="G50" s="709">
        <f t="shared" si="1"/>
        <v>0</v>
      </c>
      <c r="H50" s="642"/>
    </row>
    <row r="51" spans="2:8" ht="12.75">
      <c r="B51" s="259"/>
      <c r="C51" s="120" t="s">
        <v>274</v>
      </c>
      <c r="D51" s="761" t="s">
        <v>275</v>
      </c>
      <c r="E51" s="304">
        <v>280000</v>
      </c>
      <c r="F51" s="91"/>
      <c r="G51" s="709">
        <f t="shared" si="1"/>
        <v>0</v>
      </c>
      <c r="H51" s="642"/>
    </row>
    <row r="52" spans="2:8" ht="12.75">
      <c r="B52" s="259"/>
      <c r="C52" s="120" t="s">
        <v>274</v>
      </c>
      <c r="D52" s="761" t="s">
        <v>276</v>
      </c>
      <c r="E52" s="304">
        <v>145700</v>
      </c>
      <c r="F52" s="91"/>
      <c r="G52" s="709">
        <f t="shared" si="1"/>
        <v>0</v>
      </c>
      <c r="H52" s="642"/>
    </row>
    <row r="53" spans="2:8" ht="12.75">
      <c r="B53" s="259"/>
      <c r="C53" s="129" t="s">
        <v>277</v>
      </c>
      <c r="D53" s="761"/>
      <c r="E53" s="304">
        <v>2000000</v>
      </c>
      <c r="F53" s="91"/>
      <c r="G53" s="709">
        <f t="shared" si="1"/>
        <v>0</v>
      </c>
      <c r="H53" s="642"/>
    </row>
    <row r="54" spans="2:8" ht="12.75">
      <c r="B54" s="259"/>
      <c r="C54" s="129" t="s">
        <v>278</v>
      </c>
      <c r="D54" s="761"/>
      <c r="E54" s="304">
        <v>500000</v>
      </c>
      <c r="F54" s="91"/>
      <c r="G54" s="709">
        <f t="shared" si="1"/>
        <v>0</v>
      </c>
      <c r="H54" s="642"/>
    </row>
    <row r="55" spans="2:8" ht="12.75">
      <c r="B55" s="259"/>
      <c r="C55" s="129" t="s">
        <v>279</v>
      </c>
      <c r="D55" s="761"/>
      <c r="E55" s="304">
        <v>260000</v>
      </c>
      <c r="F55" s="91"/>
      <c r="G55" s="709">
        <f t="shared" si="1"/>
        <v>0</v>
      </c>
      <c r="H55" s="642"/>
    </row>
    <row r="56" spans="2:8" ht="12.75">
      <c r="B56" s="259"/>
      <c r="C56" s="129" t="s">
        <v>280</v>
      </c>
      <c r="D56" s="761" t="s">
        <v>281</v>
      </c>
      <c r="E56" s="304">
        <v>150000</v>
      </c>
      <c r="F56" s="91"/>
      <c r="G56" s="709">
        <f t="shared" si="1"/>
        <v>0</v>
      </c>
      <c r="H56" s="642"/>
    </row>
    <row r="57" spans="2:8" ht="12.75">
      <c r="B57" s="259"/>
      <c r="C57" s="129" t="s">
        <v>280</v>
      </c>
      <c r="D57" s="761" t="s">
        <v>275</v>
      </c>
      <c r="E57" s="304">
        <v>121400</v>
      </c>
      <c r="F57" s="91"/>
      <c r="G57" s="709">
        <f t="shared" si="1"/>
        <v>0</v>
      </c>
      <c r="H57" s="642"/>
    </row>
    <row r="58" spans="2:8" ht="12.75">
      <c r="B58" s="259"/>
      <c r="C58" s="129" t="s">
        <v>280</v>
      </c>
      <c r="D58" s="761" t="s">
        <v>276</v>
      </c>
      <c r="E58" s="304">
        <v>100000</v>
      </c>
      <c r="F58" s="91"/>
      <c r="G58" s="709">
        <f t="shared" si="1"/>
        <v>0</v>
      </c>
      <c r="H58" s="642"/>
    </row>
    <row r="59" spans="2:8" ht="12.75">
      <c r="B59" s="259"/>
      <c r="C59" s="129" t="s">
        <v>216</v>
      </c>
      <c r="D59" s="761"/>
      <c r="E59" s="304">
        <v>500000</v>
      </c>
      <c r="F59" s="91"/>
      <c r="G59" s="709">
        <f t="shared" si="1"/>
        <v>0</v>
      </c>
      <c r="H59" s="642"/>
    </row>
    <row r="60" spans="2:8" ht="12.75">
      <c r="B60" s="259"/>
      <c r="C60" s="129" t="s">
        <v>282</v>
      </c>
      <c r="D60" s="761"/>
      <c r="E60" s="304">
        <v>242800</v>
      </c>
      <c r="F60" s="91"/>
      <c r="G60" s="709">
        <f t="shared" si="1"/>
        <v>0</v>
      </c>
      <c r="H60" s="642"/>
    </row>
    <row r="61" spans="2:8" ht="12.75">
      <c r="B61" s="259"/>
      <c r="C61" s="129" t="s">
        <v>283</v>
      </c>
      <c r="D61" s="761" t="s">
        <v>275</v>
      </c>
      <c r="E61" s="304">
        <v>150000</v>
      </c>
      <c r="F61" s="91"/>
      <c r="G61" s="709">
        <f t="shared" si="1"/>
        <v>0</v>
      </c>
      <c r="H61" s="642"/>
    </row>
    <row r="62" spans="2:8" ht="12.75">
      <c r="B62" s="259"/>
      <c r="C62" s="129" t="s">
        <v>217</v>
      </c>
      <c r="D62" s="761"/>
      <c r="E62" s="304">
        <v>50000</v>
      </c>
      <c r="F62" s="91"/>
      <c r="G62" s="709">
        <f t="shared" si="1"/>
        <v>0</v>
      </c>
      <c r="H62" s="642"/>
    </row>
    <row r="63" spans="2:8" ht="12.75">
      <c r="B63" s="259"/>
      <c r="C63" s="129" t="s">
        <v>237</v>
      </c>
      <c r="D63" s="761"/>
      <c r="E63" s="304">
        <v>300000</v>
      </c>
      <c r="F63" s="91"/>
      <c r="G63" s="709">
        <f t="shared" si="1"/>
        <v>0</v>
      </c>
      <c r="H63" s="642"/>
    </row>
    <row r="64" spans="2:8" ht="12.75">
      <c r="B64" s="259"/>
      <c r="C64" s="129" t="s">
        <v>284</v>
      </c>
      <c r="D64" s="761" t="s">
        <v>285</v>
      </c>
      <c r="E64" s="304">
        <v>50000</v>
      </c>
      <c r="F64" s="91"/>
      <c r="G64" s="709">
        <f t="shared" si="1"/>
        <v>0</v>
      </c>
      <c r="H64" s="642"/>
    </row>
    <row r="65" spans="2:8" ht="10.5" customHeight="1">
      <c r="B65" s="259"/>
      <c r="C65" s="927" t="s">
        <v>577</v>
      </c>
      <c r="D65" s="928"/>
      <c r="E65" s="928"/>
      <c r="F65" s="929"/>
      <c r="G65" s="709"/>
      <c r="H65" s="642"/>
    </row>
    <row r="66" spans="2:8" ht="25.5">
      <c r="B66" s="259"/>
      <c r="C66" s="129" t="s">
        <v>573</v>
      </c>
      <c r="D66" s="930" t="s">
        <v>578</v>
      </c>
      <c r="E66" s="765">
        <v>2000000</v>
      </c>
      <c r="F66" s="488"/>
      <c r="G66" s="727">
        <f t="shared" si="1"/>
        <v>0</v>
      </c>
      <c r="H66" s="642"/>
    </row>
    <row r="67" spans="2:8" ht="12.75">
      <c r="B67" s="259"/>
      <c r="C67" s="129" t="s">
        <v>574</v>
      </c>
      <c r="D67" s="931"/>
      <c r="E67" s="765">
        <v>2000000</v>
      </c>
      <c r="F67" s="488"/>
      <c r="G67" s="727">
        <f t="shared" si="1"/>
        <v>0</v>
      </c>
      <c r="H67" s="642"/>
    </row>
    <row r="68" spans="2:8" ht="12.75">
      <c r="B68" s="259"/>
      <c r="C68" s="129" t="s">
        <v>575</v>
      </c>
      <c r="D68" s="932"/>
      <c r="E68" s="765">
        <v>3000000</v>
      </c>
      <c r="F68" s="488"/>
      <c r="G68" s="727">
        <f t="shared" si="1"/>
        <v>0</v>
      </c>
      <c r="H68" s="642"/>
    </row>
    <row r="69" spans="2:8" ht="12.75">
      <c r="B69" s="259"/>
      <c r="C69" s="265" t="s">
        <v>229</v>
      </c>
      <c r="D69" s="266"/>
      <c r="E69" s="12">
        <v>0</v>
      </c>
      <c r="F69" s="12"/>
      <c r="G69" s="710">
        <f>+$E69*F69</f>
        <v>0</v>
      </c>
      <c r="H69" s="642"/>
    </row>
    <row r="70" spans="2:8" s="269" customFormat="1" ht="12.75">
      <c r="B70" s="268"/>
      <c r="C70" s="924" t="s">
        <v>116</v>
      </c>
      <c r="D70" s="925"/>
      <c r="E70" s="925"/>
      <c r="F70" s="926"/>
      <c r="G70" s="664">
        <f>SUM(G15:G69)</f>
        <v>0</v>
      </c>
      <c r="H70" s="260"/>
    </row>
    <row r="71" spans="2:8" s="269" customFormat="1" ht="12.75">
      <c r="B71" s="268"/>
      <c r="C71" s="270"/>
      <c r="D71" s="270"/>
      <c r="E71" s="270"/>
      <c r="F71" s="270"/>
      <c r="G71" s="270"/>
      <c r="H71" s="271"/>
    </row>
    <row r="72" spans="2:8" ht="12.75">
      <c r="B72" s="259"/>
      <c r="C72" s="270"/>
      <c r="D72" s="270"/>
      <c r="E72" s="272"/>
      <c r="F72" s="272"/>
      <c r="G72" s="273"/>
      <c r="H72" s="274"/>
    </row>
    <row r="73" spans="2:8" s="277" customFormat="1" ht="34.5" customHeight="1">
      <c r="B73" s="275"/>
      <c r="C73" s="936" t="s">
        <v>115</v>
      </c>
      <c r="D73" s="937"/>
      <c r="E73" s="937"/>
      <c r="F73" s="937"/>
      <c r="G73" s="938"/>
      <c r="H73" s="276"/>
    </row>
    <row r="74" spans="2:8" s="277" customFormat="1" ht="20.25" customHeight="1">
      <c r="B74" s="275"/>
      <c r="C74" s="867" t="s">
        <v>37</v>
      </c>
      <c r="D74" s="867" t="s">
        <v>23</v>
      </c>
      <c r="E74" s="867" t="s">
        <v>288</v>
      </c>
      <c r="F74" s="922" t="s">
        <v>45</v>
      </c>
      <c r="G74" s="923"/>
      <c r="H74" s="276"/>
    </row>
    <row r="75" spans="2:8" s="277" customFormat="1" ht="24" customHeight="1">
      <c r="B75" s="275"/>
      <c r="C75" s="868"/>
      <c r="D75" s="903"/>
      <c r="E75" s="903"/>
      <c r="F75" s="636" t="s">
        <v>175</v>
      </c>
      <c r="G75" s="636" t="s">
        <v>18</v>
      </c>
      <c r="H75" s="276"/>
    </row>
    <row r="76" spans="2:8" ht="12.75">
      <c r="B76" s="259"/>
      <c r="C76" s="99" t="s">
        <v>286</v>
      </c>
      <c r="D76" s="99" t="s">
        <v>289</v>
      </c>
      <c r="E76" s="151">
        <v>4300</v>
      </c>
      <c r="F76" s="151"/>
      <c r="G76" s="711">
        <f>+$E76*F76</f>
        <v>0</v>
      </c>
      <c r="H76" s="642"/>
    </row>
    <row r="77" spans="2:8" ht="12.75">
      <c r="B77" s="259"/>
      <c r="C77" s="90" t="s">
        <v>290</v>
      </c>
      <c r="D77" s="97" t="s">
        <v>291</v>
      </c>
      <c r="E77" s="91">
        <v>600</v>
      </c>
      <c r="F77" s="91"/>
      <c r="G77" s="709">
        <f aca="true" t="shared" si="2" ref="G77:G82">+$E77*F77</f>
        <v>0</v>
      </c>
      <c r="H77" s="642"/>
    </row>
    <row r="78" spans="2:8" ht="12.75">
      <c r="B78" s="259"/>
      <c r="C78" s="90" t="s">
        <v>292</v>
      </c>
      <c r="D78" s="97" t="s">
        <v>291</v>
      </c>
      <c r="E78" s="91">
        <v>80</v>
      </c>
      <c r="F78" s="91"/>
      <c r="G78" s="709">
        <f t="shared" si="2"/>
        <v>0</v>
      </c>
      <c r="H78" s="642"/>
    </row>
    <row r="79" spans="2:8" ht="12.75">
      <c r="B79" s="259"/>
      <c r="C79" s="116" t="s">
        <v>292</v>
      </c>
      <c r="D79" s="97" t="s">
        <v>293</v>
      </c>
      <c r="E79" s="91">
        <v>100</v>
      </c>
      <c r="F79" s="91"/>
      <c r="G79" s="709">
        <f t="shared" si="2"/>
        <v>0</v>
      </c>
      <c r="H79" s="642"/>
    </row>
    <row r="80" spans="2:8" ht="12.75">
      <c r="B80" s="259"/>
      <c r="C80" s="116" t="s">
        <v>294</v>
      </c>
      <c r="D80" s="97" t="s">
        <v>295</v>
      </c>
      <c r="E80" s="91">
        <v>600</v>
      </c>
      <c r="F80" s="91"/>
      <c r="G80" s="709">
        <f t="shared" si="2"/>
        <v>0</v>
      </c>
      <c r="H80" s="642"/>
    </row>
    <row r="81" spans="2:8" ht="12.75">
      <c r="B81" s="259"/>
      <c r="C81" s="90" t="s">
        <v>296</v>
      </c>
      <c r="D81" s="97" t="s">
        <v>297</v>
      </c>
      <c r="E81" s="91">
        <v>600</v>
      </c>
      <c r="F81" s="91"/>
      <c r="G81" s="709">
        <f t="shared" si="2"/>
        <v>0</v>
      </c>
      <c r="H81" s="642"/>
    </row>
    <row r="82" spans="2:8" ht="12.75">
      <c r="B82" s="259"/>
      <c r="C82" s="116" t="s">
        <v>298</v>
      </c>
      <c r="D82" s="97" t="s">
        <v>295</v>
      </c>
      <c r="E82" s="91">
        <v>600</v>
      </c>
      <c r="F82" s="91"/>
      <c r="G82" s="709">
        <f t="shared" si="2"/>
        <v>0</v>
      </c>
      <c r="H82" s="642"/>
    </row>
    <row r="83" spans="2:8" ht="12.75">
      <c r="B83" s="259"/>
      <c r="C83" s="265" t="s">
        <v>238</v>
      </c>
      <c r="D83" s="101"/>
      <c r="E83" s="12"/>
      <c r="F83" s="12"/>
      <c r="G83" s="710">
        <f>+$E83*F83</f>
        <v>0</v>
      </c>
      <c r="H83" s="642"/>
    </row>
    <row r="84" spans="2:8" s="269" customFormat="1" ht="12.75">
      <c r="B84" s="268"/>
      <c r="C84" s="924" t="s">
        <v>117</v>
      </c>
      <c r="D84" s="925"/>
      <c r="E84" s="925"/>
      <c r="F84" s="926"/>
      <c r="G84" s="664">
        <f>SUM(G76:G83)</f>
        <v>0</v>
      </c>
      <c r="H84" s="271"/>
    </row>
    <row r="85" spans="2:8" ht="12.75">
      <c r="B85" s="259"/>
      <c r="C85" s="270"/>
      <c r="D85" s="270"/>
      <c r="E85" s="272"/>
      <c r="F85" s="272"/>
      <c r="G85" s="273"/>
      <c r="H85" s="274"/>
    </row>
    <row r="86" spans="2:8" ht="12.75">
      <c r="B86" s="278"/>
      <c r="C86" s="279"/>
      <c r="D86" s="279"/>
      <c r="E86" s="280"/>
      <c r="F86" s="280"/>
      <c r="G86" s="281"/>
      <c r="H86" s="282"/>
    </row>
  </sheetData>
  <sheetProtection password="9323" sheet="1" formatCells="0" formatColumns="0" formatRows="0" insertColumns="0" insertRows="0" insertHyperlinks="0" deleteColumns="0" deleteRows="0" selectLockedCells="1" sort="0" autoFilter="0" pivotTables="0"/>
  <mergeCells count="25">
    <mergeCell ref="C84:F84"/>
    <mergeCell ref="C12:G12"/>
    <mergeCell ref="C73:G73"/>
    <mergeCell ref="C74:C75"/>
    <mergeCell ref="E74:E75"/>
    <mergeCell ref="F74:G74"/>
    <mergeCell ref="E13:E14"/>
    <mergeCell ref="D13:D14"/>
    <mergeCell ref="C20:F20"/>
    <mergeCell ref="C31:F31"/>
    <mergeCell ref="C11:G11"/>
    <mergeCell ref="F13:G13"/>
    <mergeCell ref="B7:H7"/>
    <mergeCell ref="D74:D75"/>
    <mergeCell ref="B6:H6"/>
    <mergeCell ref="C13:C14"/>
    <mergeCell ref="C70:F70"/>
    <mergeCell ref="C65:F65"/>
    <mergeCell ref="D66:D68"/>
    <mergeCell ref="B1:H1"/>
    <mergeCell ref="B2:H2"/>
    <mergeCell ref="B3:H3"/>
    <mergeCell ref="B9:H9"/>
    <mergeCell ref="B4:H4"/>
    <mergeCell ref="B5:H5"/>
  </mergeCells>
  <printOptions horizontalCentered="1"/>
  <pageMargins left="0.31496062992125984" right="0.31496062992125984" top="0.4330708661417323" bottom="0.6692913385826772" header="0" footer="0"/>
  <pageSetup fitToHeight="2" horizontalDpi="600" verticalDpi="600" orientation="landscape" scale="54" r:id="rId2"/>
  <headerFooter alignWithMargins="0">
    <oddFooter>&amp;C_______________________
VoBo Ordenador Gasto&amp;RVicerrectoría Administrativa
&amp;F
&amp;A</oddFooter>
  </headerFooter>
  <rowBreaks count="1" manualBreakCount="1">
    <brk id="64" min="1" max="7" man="1"/>
  </rowBreaks>
  <ignoredErrors>
    <ignoredError sqref="G16:G17 G21:G22 G69 G32:G64 G19 G28:G30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/>
  <dimension ref="B1:P39"/>
  <sheetViews>
    <sheetView showGridLines="0" zoomScaleSheetLayoutView="75" zoomScalePageLayoutView="0" workbookViewId="0" topLeftCell="A25">
      <selection activeCell="F10" sqref="F10"/>
    </sheetView>
  </sheetViews>
  <sheetFormatPr defaultColWidth="0" defaultRowHeight="12.75"/>
  <cols>
    <col min="1" max="1" width="2.00390625" style="261" customWidth="1"/>
    <col min="2" max="2" width="2.8515625" style="261" customWidth="1"/>
    <col min="3" max="3" width="55.7109375" style="261" customWidth="1"/>
    <col min="4" max="4" width="28.421875" style="261" bestFit="1" customWidth="1"/>
    <col min="5" max="5" width="23.00390625" style="283" bestFit="1" customWidth="1"/>
    <col min="6" max="6" width="13.8515625" style="283" customWidth="1"/>
    <col min="7" max="7" width="13.57421875" style="284" bestFit="1" customWidth="1"/>
    <col min="8" max="8" width="9.8515625" style="261" customWidth="1"/>
    <col min="9" max="9" width="20.28125" style="261" hidden="1" customWidth="1"/>
    <col min="10" max="16384" width="0" style="261" hidden="1" customWidth="1"/>
  </cols>
  <sheetData>
    <row r="1" spans="2:8" s="234" customFormat="1" ht="12.75">
      <c r="B1" s="912"/>
      <c r="C1" s="913"/>
      <c r="D1" s="913"/>
      <c r="E1" s="913"/>
      <c r="F1" s="913"/>
      <c r="G1" s="913"/>
      <c r="H1" s="914"/>
    </row>
    <row r="2" spans="2:8" s="234" customFormat="1" ht="18" customHeight="1">
      <c r="B2" s="915" t="s">
        <v>51</v>
      </c>
      <c r="C2" s="841" t="s">
        <v>51</v>
      </c>
      <c r="D2" s="841"/>
      <c r="E2" s="841"/>
      <c r="F2" s="841"/>
      <c r="G2" s="841"/>
      <c r="H2" s="842"/>
    </row>
    <row r="3" spans="2:8" s="234" customFormat="1" ht="18" customHeight="1">
      <c r="B3" s="915" t="s">
        <v>343</v>
      </c>
      <c r="C3" s="841" t="s">
        <v>52</v>
      </c>
      <c r="D3" s="841"/>
      <c r="E3" s="841"/>
      <c r="F3" s="841"/>
      <c r="G3" s="841"/>
      <c r="H3" s="842"/>
    </row>
    <row r="4" spans="2:8" s="234" customFormat="1" ht="18" customHeight="1">
      <c r="B4" s="915" t="s">
        <v>492</v>
      </c>
      <c r="C4" s="841"/>
      <c r="D4" s="841"/>
      <c r="E4" s="841"/>
      <c r="F4" s="841"/>
      <c r="G4" s="841"/>
      <c r="H4" s="842"/>
    </row>
    <row r="5" spans="2:8" s="234" customFormat="1" ht="18" customHeight="1">
      <c r="B5" s="915"/>
      <c r="C5" s="841"/>
      <c r="D5" s="841"/>
      <c r="E5" s="841"/>
      <c r="F5" s="841"/>
      <c r="G5" s="841"/>
      <c r="H5" s="842"/>
    </row>
    <row r="6" spans="2:9" s="234" customFormat="1" ht="12.75">
      <c r="B6" s="838"/>
      <c r="C6" s="839"/>
      <c r="D6" s="839"/>
      <c r="E6" s="839"/>
      <c r="F6" s="839"/>
      <c r="G6" s="839"/>
      <c r="H6" s="840"/>
      <c r="I6" s="234" t="s">
        <v>386</v>
      </c>
    </row>
    <row r="7" spans="2:16" s="245" customFormat="1" ht="12.75">
      <c r="B7" s="915" t="s">
        <v>113</v>
      </c>
      <c r="C7" s="841"/>
      <c r="D7" s="841"/>
      <c r="E7" s="841"/>
      <c r="F7" s="841"/>
      <c r="G7" s="841"/>
      <c r="H7" s="842"/>
      <c r="I7" s="244">
        <v>1.08</v>
      </c>
      <c r="J7" s="173"/>
      <c r="K7" s="173"/>
      <c r="L7" s="173"/>
      <c r="M7" s="173"/>
      <c r="N7" s="173"/>
      <c r="O7" s="173"/>
      <c r="P7" s="173"/>
    </row>
    <row r="8" spans="2:8" s="250" customFormat="1" ht="12.75">
      <c r="B8" s="246"/>
      <c r="C8" s="247" t="s">
        <v>179</v>
      </c>
      <c r="D8" s="247"/>
      <c r="E8" s="248"/>
      <c r="F8" s="248"/>
      <c r="G8" s="248"/>
      <c r="H8" s="249"/>
    </row>
    <row r="9" spans="2:8" s="250" customFormat="1" ht="12.75">
      <c r="B9" s="843"/>
      <c r="C9" s="844"/>
      <c r="D9" s="844"/>
      <c r="E9" s="844"/>
      <c r="F9" s="844"/>
      <c r="G9" s="844"/>
      <c r="H9" s="845"/>
    </row>
    <row r="10" spans="2:8" s="250" customFormat="1" ht="12.75">
      <c r="B10" s="251"/>
      <c r="C10" s="252"/>
      <c r="D10" s="252"/>
      <c r="E10" s="253"/>
      <c r="F10" s="253">
        <v>1.04</v>
      </c>
      <c r="G10" s="254"/>
      <c r="H10" s="255"/>
    </row>
    <row r="11" spans="2:8" s="257" customFormat="1" ht="25.5" customHeight="1">
      <c r="B11" s="256"/>
      <c r="C11" s="945" t="s">
        <v>114</v>
      </c>
      <c r="D11" s="946"/>
      <c r="E11" s="946"/>
      <c r="F11" s="946"/>
      <c r="G11" s="947"/>
      <c r="H11" s="255"/>
    </row>
    <row r="12" spans="2:8" s="258" customFormat="1" ht="30.75" customHeight="1">
      <c r="B12" s="256"/>
      <c r="C12" s="933" t="s">
        <v>365</v>
      </c>
      <c r="D12" s="934"/>
      <c r="E12" s="934"/>
      <c r="F12" s="934"/>
      <c r="G12" s="935"/>
      <c r="H12" s="255"/>
    </row>
    <row r="13" spans="2:8" s="257" customFormat="1" ht="15" customHeight="1">
      <c r="B13" s="256"/>
      <c r="C13" s="867" t="s">
        <v>37</v>
      </c>
      <c r="D13" s="867" t="s">
        <v>23</v>
      </c>
      <c r="E13" s="867" t="s">
        <v>475</v>
      </c>
      <c r="F13" s="922" t="s">
        <v>45</v>
      </c>
      <c r="G13" s="923"/>
      <c r="H13" s="255"/>
    </row>
    <row r="14" spans="2:8" s="257" customFormat="1" ht="16.5" customHeight="1">
      <c r="B14" s="256"/>
      <c r="C14" s="903"/>
      <c r="D14" s="903"/>
      <c r="E14" s="903"/>
      <c r="F14" s="226" t="s">
        <v>175</v>
      </c>
      <c r="G14" s="226" t="s">
        <v>287</v>
      </c>
      <c r="H14" s="255"/>
    </row>
    <row r="15" spans="2:8" ht="12.75">
      <c r="B15" s="259"/>
      <c r="C15" s="90" t="s">
        <v>350</v>
      </c>
      <c r="D15" s="90" t="s">
        <v>313</v>
      </c>
      <c r="E15" s="262">
        <v>6700</v>
      </c>
      <c r="F15" s="91"/>
      <c r="G15" s="262">
        <f aca="true" t="shared" si="0" ref="G15:G23">+$E15*F15</f>
        <v>0</v>
      </c>
      <c r="H15" s="260"/>
    </row>
    <row r="16" spans="2:8" ht="12.75">
      <c r="B16" s="259"/>
      <c r="C16" s="90" t="s">
        <v>314</v>
      </c>
      <c r="D16" s="90" t="s">
        <v>313</v>
      </c>
      <c r="E16" s="262">
        <v>62400</v>
      </c>
      <c r="F16" s="91"/>
      <c r="G16" s="262">
        <f>+$E16*F16</f>
        <v>0</v>
      </c>
      <c r="H16" s="260"/>
    </row>
    <row r="17" spans="2:8" ht="12.75">
      <c r="B17" s="259"/>
      <c r="C17" s="116" t="s">
        <v>268</v>
      </c>
      <c r="D17" s="116" t="s">
        <v>410</v>
      </c>
      <c r="E17" s="262">
        <v>1768000</v>
      </c>
      <c r="F17" s="91"/>
      <c r="G17" s="262">
        <f t="shared" si="0"/>
        <v>0</v>
      </c>
      <c r="H17" s="260"/>
    </row>
    <row r="18" spans="2:8" s="264" customFormat="1" ht="12.75">
      <c r="B18" s="263"/>
      <c r="C18" s="120" t="s">
        <v>415</v>
      </c>
      <c r="D18" s="118" t="s">
        <v>413</v>
      </c>
      <c r="E18" s="262">
        <v>104000</v>
      </c>
      <c r="F18" s="91"/>
      <c r="G18" s="262">
        <f t="shared" si="0"/>
        <v>0</v>
      </c>
      <c r="H18" s="260"/>
    </row>
    <row r="19" spans="2:8" s="264" customFormat="1" ht="12.75">
      <c r="B19" s="263"/>
      <c r="C19" s="120" t="s">
        <v>416</v>
      </c>
      <c r="D19" s="118" t="s">
        <v>414</v>
      </c>
      <c r="E19" s="262">
        <v>72800</v>
      </c>
      <c r="F19" s="91"/>
      <c r="G19" s="262">
        <f t="shared" si="0"/>
        <v>0</v>
      </c>
      <c r="H19" s="260"/>
    </row>
    <row r="20" spans="2:8" s="264" customFormat="1" ht="12.75">
      <c r="B20" s="263"/>
      <c r="C20" s="119" t="s">
        <v>408</v>
      </c>
      <c r="D20" s="118"/>
      <c r="E20" s="262">
        <v>728000</v>
      </c>
      <c r="F20" s="91"/>
      <c r="G20" s="262">
        <f t="shared" si="0"/>
        <v>0</v>
      </c>
      <c r="H20" s="260"/>
    </row>
    <row r="21" spans="2:8" ht="12.75">
      <c r="B21" s="259"/>
      <c r="C21" s="121" t="s">
        <v>271</v>
      </c>
      <c r="D21" s="118" t="s">
        <v>272</v>
      </c>
      <c r="E21" s="262">
        <v>208000</v>
      </c>
      <c r="F21" s="91"/>
      <c r="G21" s="262">
        <f t="shared" si="0"/>
        <v>0</v>
      </c>
      <c r="H21" s="260"/>
    </row>
    <row r="22" spans="2:8" ht="12.75">
      <c r="B22" s="259"/>
      <c r="C22" s="129" t="s">
        <v>474</v>
      </c>
      <c r="D22" s="97"/>
      <c r="E22" s="262">
        <v>312000</v>
      </c>
      <c r="F22" s="91"/>
      <c r="G22" s="262">
        <f t="shared" si="0"/>
        <v>0</v>
      </c>
      <c r="H22" s="260"/>
    </row>
    <row r="23" spans="2:8" ht="12.75">
      <c r="B23" s="259"/>
      <c r="C23" s="122" t="s">
        <v>280</v>
      </c>
      <c r="D23" s="97" t="s">
        <v>281</v>
      </c>
      <c r="E23" s="262">
        <v>124800</v>
      </c>
      <c r="F23" s="91"/>
      <c r="G23" s="262">
        <f t="shared" si="0"/>
        <v>0</v>
      </c>
      <c r="H23" s="260"/>
    </row>
    <row r="24" spans="2:8" ht="12.75">
      <c r="B24" s="259"/>
      <c r="C24" s="265" t="s">
        <v>229</v>
      </c>
      <c r="D24" s="266"/>
      <c r="E24" s="12"/>
      <c r="F24" s="12"/>
      <c r="G24" s="12">
        <f>+$E24*F24</f>
        <v>0</v>
      </c>
      <c r="H24" s="260"/>
    </row>
    <row r="25" spans="2:8" s="269" customFormat="1" ht="12.75">
      <c r="B25" s="268"/>
      <c r="C25" s="939" t="s">
        <v>116</v>
      </c>
      <c r="D25" s="940"/>
      <c r="E25" s="940"/>
      <c r="F25" s="941"/>
      <c r="G25" s="632">
        <f>SUM(G15:G24)</f>
        <v>0</v>
      </c>
      <c r="H25" s="260"/>
    </row>
    <row r="26" spans="2:8" s="269" customFormat="1" ht="12.75">
      <c r="B26" s="268"/>
      <c r="C26" s="270"/>
      <c r="D26" s="270"/>
      <c r="E26" s="270"/>
      <c r="F26" s="270"/>
      <c r="G26" s="270"/>
      <c r="H26" s="271"/>
    </row>
    <row r="27" spans="2:8" ht="12.75">
      <c r="B27" s="259"/>
      <c r="C27" s="270"/>
      <c r="D27" s="270"/>
      <c r="E27" s="272"/>
      <c r="F27" s="272"/>
      <c r="G27" s="273"/>
      <c r="H27" s="274"/>
    </row>
    <row r="28" spans="2:8" s="277" customFormat="1" ht="23.25" customHeight="1">
      <c r="B28" s="275"/>
      <c r="C28" s="942" t="s">
        <v>115</v>
      </c>
      <c r="D28" s="943"/>
      <c r="E28" s="943"/>
      <c r="F28" s="943"/>
      <c r="G28" s="944"/>
      <c r="H28" s="276"/>
    </row>
    <row r="29" spans="2:8" s="277" customFormat="1" ht="15" customHeight="1">
      <c r="B29" s="275"/>
      <c r="C29" s="867" t="s">
        <v>37</v>
      </c>
      <c r="D29" s="867" t="s">
        <v>23</v>
      </c>
      <c r="E29" s="867" t="s">
        <v>475</v>
      </c>
      <c r="F29" s="922" t="s">
        <v>45</v>
      </c>
      <c r="G29" s="923"/>
      <c r="H29" s="276"/>
    </row>
    <row r="30" spans="2:8" s="277" customFormat="1" ht="14.25" customHeight="1">
      <c r="B30" s="275"/>
      <c r="C30" s="903"/>
      <c r="D30" s="903"/>
      <c r="E30" s="903"/>
      <c r="F30" s="226" t="s">
        <v>175</v>
      </c>
      <c r="G30" s="226" t="s">
        <v>18</v>
      </c>
      <c r="H30" s="276"/>
    </row>
    <row r="31" spans="2:8" ht="12.75">
      <c r="B31" s="259"/>
      <c r="C31" s="90" t="s">
        <v>292</v>
      </c>
      <c r="D31" s="97" t="s">
        <v>291</v>
      </c>
      <c r="E31" s="262">
        <v>100</v>
      </c>
      <c r="F31" s="91"/>
      <c r="G31" s="262">
        <f aca="true" t="shared" si="1" ref="G31:G36">+$E31*F31</f>
        <v>0</v>
      </c>
      <c r="H31" s="274"/>
    </row>
    <row r="32" spans="2:8" ht="12.75">
      <c r="B32" s="259"/>
      <c r="C32" s="116" t="s">
        <v>292</v>
      </c>
      <c r="D32" s="97" t="s">
        <v>293</v>
      </c>
      <c r="E32" s="262">
        <v>100</v>
      </c>
      <c r="F32" s="91"/>
      <c r="G32" s="262">
        <f t="shared" si="1"/>
        <v>0</v>
      </c>
      <c r="H32" s="274"/>
    </row>
    <row r="33" spans="2:8" ht="12.75">
      <c r="B33" s="259"/>
      <c r="C33" s="116" t="s">
        <v>294</v>
      </c>
      <c r="D33" s="97" t="s">
        <v>295</v>
      </c>
      <c r="E33" s="262">
        <v>500</v>
      </c>
      <c r="F33" s="91"/>
      <c r="G33" s="262">
        <f t="shared" si="1"/>
        <v>0</v>
      </c>
      <c r="H33" s="274"/>
    </row>
    <row r="34" spans="2:8" ht="12.75">
      <c r="B34" s="259"/>
      <c r="C34" s="90" t="s">
        <v>296</v>
      </c>
      <c r="D34" s="97" t="s">
        <v>297</v>
      </c>
      <c r="E34" s="262">
        <v>500</v>
      </c>
      <c r="F34" s="91"/>
      <c r="G34" s="262">
        <f t="shared" si="1"/>
        <v>0</v>
      </c>
      <c r="H34" s="274"/>
    </row>
    <row r="35" spans="2:8" ht="12.75">
      <c r="B35" s="259"/>
      <c r="C35" s="116" t="s">
        <v>298</v>
      </c>
      <c r="D35" s="97" t="s">
        <v>295</v>
      </c>
      <c r="E35" s="262">
        <v>500</v>
      </c>
      <c r="F35" s="91"/>
      <c r="G35" s="262">
        <f t="shared" si="1"/>
        <v>0</v>
      </c>
      <c r="H35" s="274"/>
    </row>
    <row r="36" spans="2:8" ht="12.75">
      <c r="B36" s="259"/>
      <c r="C36" s="265" t="s">
        <v>238</v>
      </c>
      <c r="D36" s="266"/>
      <c r="E36" s="12"/>
      <c r="F36" s="92"/>
      <c r="G36" s="267">
        <f t="shared" si="1"/>
        <v>0</v>
      </c>
      <c r="H36" s="274"/>
    </row>
    <row r="37" spans="2:8" s="269" customFormat="1" ht="12.75">
      <c r="B37" s="268"/>
      <c r="C37" s="939" t="s">
        <v>117</v>
      </c>
      <c r="D37" s="940"/>
      <c r="E37" s="940"/>
      <c r="F37" s="941"/>
      <c r="G37" s="632">
        <f>SUM(G31:G36)</f>
        <v>0</v>
      </c>
      <c r="H37" s="271"/>
    </row>
    <row r="38" spans="2:8" ht="12.75">
      <c r="B38" s="259"/>
      <c r="C38" s="270"/>
      <c r="D38" s="270"/>
      <c r="E38" s="272"/>
      <c r="F38" s="272"/>
      <c r="G38" s="273"/>
      <c r="H38" s="274"/>
    </row>
    <row r="39" spans="2:8" ht="12.75">
      <c r="B39" s="278"/>
      <c r="C39" s="279"/>
      <c r="D39" s="279"/>
      <c r="E39" s="280"/>
      <c r="F39" s="280"/>
      <c r="G39" s="281"/>
      <c r="H39" s="282"/>
    </row>
  </sheetData>
  <sheetProtection formatCells="0" formatColumns="0" formatRows="0" insertColumns="0" insertRows="0" insertHyperlinks="0" deleteColumns="0" deleteRows="0" selectLockedCells="1" sort="0" autoFilter="0" pivotTables="0"/>
  <mergeCells count="21">
    <mergeCell ref="B1:H1"/>
    <mergeCell ref="B2:H2"/>
    <mergeCell ref="B3:H3"/>
    <mergeCell ref="B4:H4"/>
    <mergeCell ref="B5:H5"/>
    <mergeCell ref="B6:H6"/>
    <mergeCell ref="B7:H7"/>
    <mergeCell ref="B9:H9"/>
    <mergeCell ref="C11:G11"/>
    <mergeCell ref="C12:G12"/>
    <mergeCell ref="C13:C14"/>
    <mergeCell ref="D13:D14"/>
    <mergeCell ref="E13:E14"/>
    <mergeCell ref="F13:G13"/>
    <mergeCell ref="C37:F37"/>
    <mergeCell ref="C25:F25"/>
    <mergeCell ref="C28:G28"/>
    <mergeCell ref="C29:C30"/>
    <mergeCell ref="D29:D30"/>
    <mergeCell ref="E29:E30"/>
    <mergeCell ref="F29:G29"/>
  </mergeCells>
  <printOptions horizontalCentered="1"/>
  <pageMargins left="0.31496062992125984" right="0.31496062992125984" top="0.4330708661417323" bottom="0.6692913385826772" header="0" footer="0"/>
  <pageSetup fitToHeight="2" horizontalDpi="300" verticalDpi="300" orientation="landscape" scale="70" r:id="rId2"/>
  <headerFooter alignWithMargins="0">
    <oddFooter>&amp;C_______________________
VoBo Ordenador Gasto&amp;RVicerrectoría Administrativa
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Programas</dc:creator>
  <cp:keywords/>
  <dc:description/>
  <cp:lastModifiedBy>Usuario UTP</cp:lastModifiedBy>
  <cp:lastPrinted>2014-10-08T00:09:00Z</cp:lastPrinted>
  <dcterms:created xsi:type="dcterms:W3CDTF">2004-11-29T16:21:36Z</dcterms:created>
  <dcterms:modified xsi:type="dcterms:W3CDTF">2015-08-24T14:22:46Z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